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P:\PS\OrtopedickyPristup\Databáze pacientů\Imunologie\Cytometrie\"/>
    </mc:Choice>
  </mc:AlternateContent>
  <bookViews>
    <workbookView xWindow="-105" yWindow="-105" windowWidth="19440" windowHeight="12570"/>
  </bookViews>
  <sheets>
    <sheet name="ORTHO" sheetId="1" r:id="rId1"/>
  </sheets>
  <definedNames>
    <definedName name="_xlnm._FilterDatabase" localSheetId="0" hidden="1">ORTHO!$A$2:$LX$396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N396" i="1" l="1"/>
  <c r="EE396" i="1"/>
  <c r="CL396" i="1"/>
  <c r="CC396" i="1"/>
  <c r="CA396" i="1"/>
  <c r="BY396" i="1"/>
  <c r="BV396" i="1"/>
  <c r="BS396" i="1"/>
  <c r="BN396" i="1"/>
  <c r="BK396" i="1"/>
  <c r="BL396" i="1" s="1"/>
  <c r="AY396" i="1"/>
  <c r="AW396" i="1" s="1"/>
  <c r="AV396" i="1" s="1"/>
  <c r="AU396" i="1"/>
  <c r="AT396" i="1"/>
  <c r="AS396" i="1"/>
  <c r="AR396" i="1"/>
  <c r="G396" i="1"/>
  <c r="B396" i="1"/>
  <c r="FP395" i="1"/>
  <c r="FN395" i="1"/>
  <c r="EX395" i="1"/>
  <c r="EY395" i="1" s="1"/>
  <c r="EE395" i="1"/>
  <c r="CL395" i="1"/>
  <c r="CC395" i="1"/>
  <c r="CA395" i="1"/>
  <c r="BY395" i="1"/>
  <c r="BV395" i="1"/>
  <c r="BS395" i="1"/>
  <c r="BN395" i="1"/>
  <c r="BL395" i="1"/>
  <c r="AY395" i="1"/>
  <c r="AW395" i="1"/>
  <c r="AV395" i="1"/>
  <c r="AU395" i="1"/>
  <c r="AT395" i="1"/>
  <c r="AS395" i="1"/>
  <c r="AR395" i="1"/>
  <c r="G395" i="1"/>
  <c r="B395" i="1"/>
  <c r="BW395" i="1" l="1"/>
  <c r="BW396" i="1"/>
  <c r="FQ395" i="1"/>
  <c r="GJ274" i="1" l="1"/>
  <c r="GJ292" i="1"/>
  <c r="GJ304" i="1"/>
  <c r="GJ300" i="1"/>
  <c r="GJ295" i="1"/>
  <c r="GJ286" i="1"/>
  <c r="GJ299" i="1"/>
  <c r="GJ285" i="1"/>
  <c r="GJ296" i="1"/>
  <c r="GJ297" i="1"/>
  <c r="GJ290" i="1"/>
  <c r="GJ307" i="1"/>
  <c r="GJ306" i="1"/>
  <c r="GJ301" i="1"/>
  <c r="GJ312" i="1"/>
  <c r="GJ315" i="1"/>
  <c r="GJ298" i="1"/>
  <c r="GJ294" i="1"/>
  <c r="GJ305" i="1"/>
  <c r="GJ302" i="1"/>
  <c r="GJ308" i="1"/>
  <c r="GJ293" i="1"/>
  <c r="GJ309" i="1"/>
  <c r="GJ291" i="1"/>
  <c r="GJ313" i="1"/>
  <c r="GJ310" i="1"/>
  <c r="GJ289" i="1"/>
  <c r="GJ284" i="1"/>
  <c r="GJ283" i="1"/>
  <c r="GJ282" i="1"/>
  <c r="GJ58" i="1"/>
  <c r="GJ281" i="1"/>
  <c r="GJ276" i="1"/>
  <c r="GJ275" i="1"/>
  <c r="GJ15" i="1"/>
  <c r="GJ100" i="1"/>
  <c r="GJ270" i="1"/>
  <c r="GJ102" i="1"/>
  <c r="GJ76" i="1"/>
  <c r="GJ269" i="1"/>
  <c r="GJ268" i="1"/>
  <c r="GJ264" i="1"/>
  <c r="GJ126" i="1"/>
  <c r="GJ266" i="1"/>
  <c r="GJ267" i="1"/>
  <c r="GJ13" i="1"/>
  <c r="GJ61" i="1"/>
  <c r="GJ279" i="1"/>
  <c r="GJ45" i="1"/>
  <c r="GJ87" i="1"/>
  <c r="GJ272" i="1"/>
  <c r="GJ271" i="1"/>
  <c r="GJ262" i="1"/>
  <c r="GJ110" i="1"/>
  <c r="GJ16" i="1"/>
  <c r="GJ14" i="1"/>
  <c r="GJ233" i="1"/>
  <c r="GJ54" i="1"/>
  <c r="GJ53" i="1"/>
  <c r="GJ143" i="1"/>
  <c r="GJ142" i="1"/>
  <c r="GJ280" i="1"/>
  <c r="GJ277" i="1"/>
  <c r="GJ303" i="1"/>
  <c r="GM80" i="1"/>
  <c r="FN394" i="1"/>
  <c r="EE394" i="1"/>
  <c r="CL394" i="1"/>
  <c r="CC394" i="1"/>
  <c r="CA394" i="1"/>
  <c r="BY394" i="1"/>
  <c r="BV394" i="1"/>
  <c r="BS394" i="1"/>
  <c r="BN394" i="1"/>
  <c r="BL394" i="1"/>
  <c r="AY394" i="1"/>
  <c r="AW394" i="1" s="1"/>
  <c r="AV394" i="1" s="1"/>
  <c r="AU394" i="1"/>
  <c r="AT394" i="1"/>
  <c r="AS394" i="1"/>
  <c r="AR394" i="1"/>
  <c r="B394" i="1"/>
  <c r="FN393" i="1"/>
  <c r="EE393" i="1"/>
  <c r="CL393" i="1"/>
  <c r="CC393" i="1"/>
  <c r="CA393" i="1"/>
  <c r="BY393" i="1"/>
  <c r="BV393" i="1"/>
  <c r="BS393" i="1"/>
  <c r="BN393" i="1"/>
  <c r="BL393" i="1"/>
  <c r="AY393" i="1"/>
  <c r="AW393" i="1" s="1"/>
  <c r="AV393" i="1" s="1"/>
  <c r="AU393" i="1"/>
  <c r="AT393" i="1"/>
  <c r="AS393" i="1"/>
  <c r="AR393" i="1"/>
  <c r="B393" i="1"/>
  <c r="FN392" i="1"/>
  <c r="EE392" i="1"/>
  <c r="CL392" i="1"/>
  <c r="CC392" i="1"/>
  <c r="CA392" i="1"/>
  <c r="BY392" i="1"/>
  <c r="BV392" i="1"/>
  <c r="BS392" i="1"/>
  <c r="BN392" i="1"/>
  <c r="BL392" i="1"/>
  <c r="AY392" i="1"/>
  <c r="AW392" i="1" s="1"/>
  <c r="AV392" i="1" s="1"/>
  <c r="AU392" i="1"/>
  <c r="AT392" i="1"/>
  <c r="AS392" i="1"/>
  <c r="AR392" i="1"/>
  <c r="B392" i="1"/>
  <c r="FN391" i="1"/>
  <c r="EE391" i="1"/>
  <c r="CL391" i="1"/>
  <c r="CC391" i="1"/>
  <c r="CA391" i="1"/>
  <c r="BY391" i="1"/>
  <c r="BV391" i="1"/>
  <c r="BS391" i="1"/>
  <c r="BN391" i="1"/>
  <c r="BL391" i="1"/>
  <c r="AY391" i="1"/>
  <c r="AW391" i="1" s="1"/>
  <c r="AV391" i="1" s="1"/>
  <c r="AU391" i="1"/>
  <c r="AT391" i="1"/>
  <c r="AS391" i="1"/>
  <c r="AR391" i="1"/>
  <c r="B391" i="1"/>
  <c r="FN390" i="1"/>
  <c r="EE390" i="1"/>
  <c r="CL390" i="1"/>
  <c r="CC390" i="1"/>
  <c r="CA390" i="1"/>
  <c r="BY390" i="1"/>
  <c r="BV390" i="1"/>
  <c r="BS390" i="1"/>
  <c r="BN390" i="1"/>
  <c r="BL390" i="1"/>
  <c r="AY390" i="1"/>
  <c r="AW390" i="1" s="1"/>
  <c r="AV390" i="1" s="1"/>
  <c r="AU390" i="1"/>
  <c r="AT390" i="1"/>
  <c r="AS390" i="1"/>
  <c r="AR390" i="1"/>
  <c r="B390" i="1"/>
  <c r="FN389" i="1"/>
  <c r="EE389" i="1"/>
  <c r="CL389" i="1"/>
  <c r="CC389" i="1"/>
  <c r="CA389" i="1"/>
  <c r="BY389" i="1"/>
  <c r="BV389" i="1"/>
  <c r="BS389" i="1"/>
  <c r="BN389" i="1"/>
  <c r="BL389" i="1"/>
  <c r="AY389" i="1"/>
  <c r="AW389" i="1" s="1"/>
  <c r="AV389" i="1" s="1"/>
  <c r="AU389" i="1"/>
  <c r="AT389" i="1"/>
  <c r="AS389" i="1"/>
  <c r="AR389" i="1"/>
  <c r="B389" i="1"/>
  <c r="FN388" i="1"/>
  <c r="EE388" i="1"/>
  <c r="CL388" i="1"/>
  <c r="CC388" i="1"/>
  <c r="CA388" i="1"/>
  <c r="BY388" i="1"/>
  <c r="BV388" i="1"/>
  <c r="BS388" i="1"/>
  <c r="BN388" i="1"/>
  <c r="BL388" i="1"/>
  <c r="AY388" i="1"/>
  <c r="AW388" i="1" s="1"/>
  <c r="AV388" i="1" s="1"/>
  <c r="AU388" i="1"/>
  <c r="AT388" i="1"/>
  <c r="AS388" i="1"/>
  <c r="AR388" i="1"/>
  <c r="B388" i="1"/>
  <c r="FN387" i="1"/>
  <c r="EE387" i="1"/>
  <c r="CL387" i="1"/>
  <c r="CC387" i="1"/>
  <c r="CA387" i="1"/>
  <c r="BY387" i="1"/>
  <c r="BV387" i="1"/>
  <c r="BS387" i="1"/>
  <c r="BN387" i="1"/>
  <c r="BL387" i="1"/>
  <c r="AY387" i="1"/>
  <c r="AW387" i="1" s="1"/>
  <c r="AV387" i="1" s="1"/>
  <c r="AU387" i="1"/>
  <c r="AT387" i="1"/>
  <c r="AS387" i="1"/>
  <c r="AR387" i="1"/>
  <c r="B387" i="1"/>
  <c r="FN386" i="1"/>
  <c r="EE386" i="1"/>
  <c r="CL386" i="1"/>
  <c r="CC386" i="1"/>
  <c r="CA386" i="1"/>
  <c r="BY386" i="1"/>
  <c r="BV386" i="1"/>
  <c r="BS386" i="1"/>
  <c r="BN386" i="1"/>
  <c r="BL386" i="1"/>
  <c r="AY386" i="1"/>
  <c r="AW386" i="1" s="1"/>
  <c r="AV386" i="1" s="1"/>
  <c r="AU386" i="1"/>
  <c r="AT386" i="1"/>
  <c r="AS386" i="1"/>
  <c r="AR386" i="1"/>
  <c r="B386" i="1"/>
  <c r="FN385" i="1"/>
  <c r="EE385" i="1"/>
  <c r="CL385" i="1"/>
  <c r="CC385" i="1"/>
  <c r="CA385" i="1"/>
  <c r="BY385" i="1"/>
  <c r="BV385" i="1"/>
  <c r="BS385" i="1"/>
  <c r="BN385" i="1"/>
  <c r="BL385" i="1"/>
  <c r="AY385" i="1"/>
  <c r="AW385" i="1" s="1"/>
  <c r="AV385" i="1" s="1"/>
  <c r="AU385" i="1"/>
  <c r="AT385" i="1"/>
  <c r="AS385" i="1"/>
  <c r="AR385" i="1"/>
  <c r="B385" i="1"/>
  <c r="FN384" i="1"/>
  <c r="EE384" i="1"/>
  <c r="CL384" i="1"/>
  <c r="CC384" i="1"/>
  <c r="CA384" i="1"/>
  <c r="BY384" i="1"/>
  <c r="BV384" i="1"/>
  <c r="BS384" i="1"/>
  <c r="BN384" i="1"/>
  <c r="BL384" i="1"/>
  <c r="AY384" i="1"/>
  <c r="AW384" i="1" s="1"/>
  <c r="AV384" i="1" s="1"/>
  <c r="AU384" i="1"/>
  <c r="AT384" i="1"/>
  <c r="AS384" i="1"/>
  <c r="AR384" i="1"/>
  <c r="B384" i="1"/>
  <c r="FN383" i="1"/>
  <c r="EE383" i="1"/>
  <c r="CL383" i="1"/>
  <c r="CC383" i="1"/>
  <c r="CA383" i="1"/>
  <c r="BY383" i="1"/>
  <c r="BV383" i="1"/>
  <c r="BS383" i="1"/>
  <c r="BN383" i="1"/>
  <c r="BL383" i="1"/>
  <c r="AY383" i="1"/>
  <c r="AW383" i="1" s="1"/>
  <c r="AV383" i="1" s="1"/>
  <c r="AU383" i="1"/>
  <c r="AT383" i="1"/>
  <c r="AS383" i="1"/>
  <c r="AR383" i="1"/>
  <c r="B383" i="1"/>
  <c r="FN382" i="1"/>
  <c r="EE382" i="1"/>
  <c r="CL382" i="1"/>
  <c r="CC382" i="1"/>
  <c r="CA382" i="1"/>
  <c r="BY382" i="1"/>
  <c r="BV382" i="1"/>
  <c r="BS382" i="1"/>
  <c r="BN382" i="1"/>
  <c r="BL382" i="1"/>
  <c r="AY382" i="1"/>
  <c r="AW382" i="1" s="1"/>
  <c r="AV382" i="1" s="1"/>
  <c r="AU382" i="1"/>
  <c r="AT382" i="1"/>
  <c r="AS382" i="1"/>
  <c r="AR382" i="1"/>
  <c r="B382" i="1"/>
  <c r="FN381" i="1"/>
  <c r="EE381" i="1"/>
  <c r="CL381" i="1"/>
  <c r="CC381" i="1"/>
  <c r="CA381" i="1"/>
  <c r="BY381" i="1"/>
  <c r="BV381" i="1"/>
  <c r="BS381" i="1"/>
  <c r="BN381" i="1"/>
  <c r="BL381" i="1"/>
  <c r="AY381" i="1"/>
  <c r="AW381" i="1" s="1"/>
  <c r="AV381" i="1" s="1"/>
  <c r="AU381" i="1"/>
  <c r="AT381" i="1"/>
  <c r="AS381" i="1"/>
  <c r="AR381" i="1"/>
  <c r="B381" i="1"/>
  <c r="FN380" i="1"/>
  <c r="EE380" i="1"/>
  <c r="CL380" i="1"/>
  <c r="CC380" i="1"/>
  <c r="CA380" i="1"/>
  <c r="BY380" i="1"/>
  <c r="BV380" i="1"/>
  <c r="BS380" i="1"/>
  <c r="BN380" i="1"/>
  <c r="BL380" i="1"/>
  <c r="AY380" i="1"/>
  <c r="AW380" i="1" s="1"/>
  <c r="AV380" i="1" s="1"/>
  <c r="AU380" i="1"/>
  <c r="AT380" i="1"/>
  <c r="AS380" i="1"/>
  <c r="AR380" i="1"/>
  <c r="B380" i="1"/>
  <c r="FN379" i="1"/>
  <c r="EE379" i="1"/>
  <c r="CL379" i="1"/>
  <c r="CC379" i="1"/>
  <c r="CA379" i="1"/>
  <c r="BY379" i="1"/>
  <c r="BV379" i="1"/>
  <c r="BS379" i="1"/>
  <c r="BN379" i="1"/>
  <c r="BL379" i="1"/>
  <c r="AY379" i="1"/>
  <c r="AW379" i="1" s="1"/>
  <c r="AV379" i="1" s="1"/>
  <c r="AU379" i="1"/>
  <c r="AT379" i="1"/>
  <c r="AS379" i="1"/>
  <c r="AR379" i="1"/>
  <c r="B379" i="1"/>
  <c r="FN378" i="1"/>
  <c r="EE378" i="1"/>
  <c r="CL378" i="1"/>
  <c r="CC378" i="1"/>
  <c r="CA378" i="1"/>
  <c r="BY378" i="1"/>
  <c r="BV378" i="1"/>
  <c r="BS378" i="1"/>
  <c r="BN378" i="1"/>
  <c r="BL378" i="1"/>
  <c r="AY378" i="1"/>
  <c r="AW378" i="1" s="1"/>
  <c r="AV378" i="1" s="1"/>
  <c r="AU378" i="1"/>
  <c r="AT378" i="1"/>
  <c r="AS378" i="1"/>
  <c r="AR378" i="1"/>
  <c r="B378" i="1"/>
  <c r="FN377" i="1"/>
  <c r="EE377" i="1"/>
  <c r="CL377" i="1"/>
  <c r="CC377" i="1"/>
  <c r="CA377" i="1"/>
  <c r="BY377" i="1"/>
  <c r="BV377" i="1"/>
  <c r="BS377" i="1"/>
  <c r="BN377" i="1"/>
  <c r="BL377" i="1"/>
  <c r="AY377" i="1"/>
  <c r="AW377" i="1" s="1"/>
  <c r="AV377" i="1" s="1"/>
  <c r="AU377" i="1"/>
  <c r="AT377" i="1"/>
  <c r="AS377" i="1"/>
  <c r="AR377" i="1"/>
  <c r="B377" i="1"/>
  <c r="FN376" i="1"/>
  <c r="EE376" i="1"/>
  <c r="CL376" i="1"/>
  <c r="CC376" i="1"/>
  <c r="CA376" i="1"/>
  <c r="BY376" i="1"/>
  <c r="BV376" i="1"/>
  <c r="BS376" i="1"/>
  <c r="BN376" i="1"/>
  <c r="BL376" i="1"/>
  <c r="AY376" i="1"/>
  <c r="AW376" i="1" s="1"/>
  <c r="AV376" i="1" s="1"/>
  <c r="AU376" i="1"/>
  <c r="AT376" i="1"/>
  <c r="AS376" i="1"/>
  <c r="AR376" i="1"/>
  <c r="B376" i="1"/>
  <c r="FN375" i="1"/>
  <c r="EE375" i="1"/>
  <c r="CL375" i="1"/>
  <c r="CC375" i="1"/>
  <c r="CA375" i="1"/>
  <c r="BY375" i="1"/>
  <c r="BV375" i="1"/>
  <c r="BS375" i="1"/>
  <c r="BN375" i="1"/>
  <c r="BL375" i="1"/>
  <c r="AY375" i="1"/>
  <c r="AW375" i="1" s="1"/>
  <c r="AV375" i="1" s="1"/>
  <c r="AU375" i="1"/>
  <c r="AT375" i="1"/>
  <c r="AS375" i="1"/>
  <c r="AR375" i="1"/>
  <c r="B375" i="1"/>
  <c r="FN374" i="1"/>
  <c r="EE374" i="1"/>
  <c r="CL374" i="1"/>
  <c r="CC374" i="1"/>
  <c r="CA374" i="1"/>
  <c r="BY374" i="1"/>
  <c r="BV374" i="1"/>
  <c r="BS374" i="1"/>
  <c r="BN374" i="1"/>
  <c r="BL374" i="1"/>
  <c r="AY374" i="1"/>
  <c r="AW374" i="1" s="1"/>
  <c r="AV374" i="1" s="1"/>
  <c r="AU374" i="1"/>
  <c r="AT374" i="1"/>
  <c r="AS374" i="1"/>
  <c r="AR374" i="1"/>
  <c r="B374" i="1"/>
  <c r="FN373" i="1"/>
  <c r="EE373" i="1"/>
  <c r="CL373" i="1"/>
  <c r="CC373" i="1"/>
  <c r="CA373" i="1"/>
  <c r="BY373" i="1"/>
  <c r="BV373" i="1"/>
  <c r="BS373" i="1"/>
  <c r="BN373" i="1"/>
  <c r="BL373" i="1"/>
  <c r="AY373" i="1"/>
  <c r="AW373" i="1" s="1"/>
  <c r="AV373" i="1" s="1"/>
  <c r="AU373" i="1"/>
  <c r="AT373" i="1"/>
  <c r="AS373" i="1"/>
  <c r="AR373" i="1"/>
  <c r="B373" i="1"/>
  <c r="FN372" i="1"/>
  <c r="EE372" i="1"/>
  <c r="CL372" i="1"/>
  <c r="CC372" i="1"/>
  <c r="CA372" i="1"/>
  <c r="BY372" i="1"/>
  <c r="BV372" i="1"/>
  <c r="BS372" i="1"/>
  <c r="BN372" i="1"/>
  <c r="BL372" i="1"/>
  <c r="AY372" i="1"/>
  <c r="AW372" i="1" s="1"/>
  <c r="AV372" i="1" s="1"/>
  <c r="AU372" i="1"/>
  <c r="AT372" i="1"/>
  <c r="AS372" i="1"/>
  <c r="AR372" i="1"/>
  <c r="B372" i="1"/>
  <c r="FN371" i="1"/>
  <c r="EE371" i="1"/>
  <c r="CL371" i="1"/>
  <c r="CC371" i="1"/>
  <c r="CA371" i="1"/>
  <c r="BY371" i="1"/>
  <c r="BV371" i="1"/>
  <c r="BS371" i="1"/>
  <c r="BN371" i="1"/>
  <c r="BL371" i="1"/>
  <c r="AY371" i="1"/>
  <c r="AW371" i="1" s="1"/>
  <c r="AV371" i="1" s="1"/>
  <c r="AU371" i="1"/>
  <c r="AT371" i="1"/>
  <c r="AS371" i="1"/>
  <c r="AR371" i="1"/>
  <c r="B371" i="1"/>
  <c r="FN370" i="1"/>
  <c r="EE370" i="1"/>
  <c r="CL370" i="1"/>
  <c r="CC370" i="1"/>
  <c r="CA370" i="1"/>
  <c r="BY370" i="1"/>
  <c r="BV370" i="1"/>
  <c r="BS370" i="1"/>
  <c r="BN370" i="1"/>
  <c r="BL370" i="1"/>
  <c r="AY370" i="1"/>
  <c r="AW370" i="1" s="1"/>
  <c r="AV370" i="1" s="1"/>
  <c r="AU370" i="1"/>
  <c r="AT370" i="1"/>
  <c r="AS370" i="1"/>
  <c r="AR370" i="1"/>
  <c r="B370" i="1"/>
  <c r="FN369" i="1"/>
  <c r="EE369" i="1"/>
  <c r="CL369" i="1"/>
  <c r="CC369" i="1"/>
  <c r="CA369" i="1"/>
  <c r="BY369" i="1"/>
  <c r="BV369" i="1"/>
  <c r="BS369" i="1"/>
  <c r="BN369" i="1"/>
  <c r="BL369" i="1"/>
  <c r="AY369" i="1"/>
  <c r="AW369" i="1" s="1"/>
  <c r="AV369" i="1" s="1"/>
  <c r="AU369" i="1"/>
  <c r="AT369" i="1"/>
  <c r="AS369" i="1"/>
  <c r="AR369" i="1"/>
  <c r="B369" i="1"/>
  <c r="FN368" i="1"/>
  <c r="EE368" i="1"/>
  <c r="CL368" i="1"/>
  <c r="CC368" i="1"/>
  <c r="CA368" i="1"/>
  <c r="BY368" i="1"/>
  <c r="BV368" i="1"/>
  <c r="BS368" i="1"/>
  <c r="BN368" i="1"/>
  <c r="BL368" i="1"/>
  <c r="AY368" i="1"/>
  <c r="AW368" i="1" s="1"/>
  <c r="AV368" i="1" s="1"/>
  <c r="AU368" i="1"/>
  <c r="AT368" i="1"/>
  <c r="AS368" i="1"/>
  <c r="AR368" i="1"/>
  <c r="B368" i="1"/>
  <c r="FN367" i="1"/>
  <c r="EE367" i="1"/>
  <c r="CL367" i="1"/>
  <c r="CC367" i="1"/>
  <c r="CA367" i="1"/>
  <c r="BY367" i="1"/>
  <c r="BV367" i="1"/>
  <c r="BS367" i="1"/>
  <c r="BN367" i="1"/>
  <c r="BL367" i="1"/>
  <c r="AY367" i="1"/>
  <c r="AW367" i="1" s="1"/>
  <c r="AV367" i="1" s="1"/>
  <c r="AU367" i="1"/>
  <c r="AT367" i="1"/>
  <c r="AS367" i="1"/>
  <c r="AR367" i="1"/>
  <c r="B367" i="1"/>
  <c r="FN366" i="1"/>
  <c r="EE366" i="1"/>
  <c r="CL366" i="1"/>
  <c r="CC366" i="1"/>
  <c r="CA366" i="1"/>
  <c r="BY366" i="1"/>
  <c r="BV366" i="1"/>
  <c r="BS366" i="1"/>
  <c r="BN366" i="1"/>
  <c r="BL366" i="1"/>
  <c r="AY366" i="1"/>
  <c r="AW366" i="1" s="1"/>
  <c r="AV366" i="1" s="1"/>
  <c r="AU366" i="1"/>
  <c r="AT366" i="1"/>
  <c r="AS366" i="1"/>
  <c r="AR366" i="1"/>
  <c r="B366" i="1"/>
  <c r="FN365" i="1"/>
  <c r="EE365" i="1"/>
  <c r="CL365" i="1"/>
  <c r="CC365" i="1"/>
  <c r="CA365" i="1"/>
  <c r="BY365" i="1"/>
  <c r="BV365" i="1"/>
  <c r="BS365" i="1"/>
  <c r="BN365" i="1"/>
  <c r="BL365" i="1"/>
  <c r="AY365" i="1"/>
  <c r="AW365" i="1" s="1"/>
  <c r="AV365" i="1" s="1"/>
  <c r="AU365" i="1"/>
  <c r="AT365" i="1"/>
  <c r="AS365" i="1"/>
  <c r="AR365" i="1"/>
  <c r="B365" i="1"/>
  <c r="FN364" i="1"/>
  <c r="EE364" i="1"/>
  <c r="CL364" i="1"/>
  <c r="CC364" i="1"/>
  <c r="CA364" i="1"/>
  <c r="BY364" i="1"/>
  <c r="BV364" i="1"/>
  <c r="BS364" i="1"/>
  <c r="BN364" i="1"/>
  <c r="BL364" i="1"/>
  <c r="AY364" i="1"/>
  <c r="AW364" i="1" s="1"/>
  <c r="AV364" i="1" s="1"/>
  <c r="AU364" i="1"/>
  <c r="AT364" i="1"/>
  <c r="AS364" i="1"/>
  <c r="AR364" i="1"/>
  <c r="B364" i="1"/>
  <c r="FN363" i="1"/>
  <c r="EE363" i="1"/>
  <c r="CL363" i="1"/>
  <c r="CC363" i="1"/>
  <c r="CA363" i="1"/>
  <c r="BY363" i="1"/>
  <c r="BV363" i="1"/>
  <c r="BS363" i="1"/>
  <c r="BN363" i="1"/>
  <c r="BL363" i="1"/>
  <c r="AY363" i="1"/>
  <c r="AW363" i="1" s="1"/>
  <c r="AV363" i="1" s="1"/>
  <c r="AU363" i="1"/>
  <c r="AT363" i="1"/>
  <c r="AS363" i="1"/>
  <c r="AR363" i="1"/>
  <c r="B363" i="1"/>
  <c r="FN362" i="1"/>
  <c r="EE362" i="1"/>
  <c r="CL362" i="1"/>
  <c r="CC362" i="1"/>
  <c r="CA362" i="1"/>
  <c r="BY362" i="1"/>
  <c r="BV362" i="1"/>
  <c r="BS362" i="1"/>
  <c r="BN362" i="1"/>
  <c r="BL362" i="1"/>
  <c r="AY362" i="1"/>
  <c r="AW362" i="1" s="1"/>
  <c r="AV362" i="1" s="1"/>
  <c r="AU362" i="1"/>
  <c r="AT362" i="1"/>
  <c r="AS362" i="1"/>
  <c r="AR362" i="1"/>
  <c r="B362" i="1"/>
  <c r="FN361" i="1"/>
  <c r="EE361" i="1"/>
  <c r="CL361" i="1"/>
  <c r="CC361" i="1"/>
  <c r="CA361" i="1"/>
  <c r="BY361" i="1"/>
  <c r="BV361" i="1"/>
  <c r="BS361" i="1"/>
  <c r="BN361" i="1"/>
  <c r="BL361" i="1"/>
  <c r="AY361" i="1"/>
  <c r="AW361" i="1" s="1"/>
  <c r="AV361" i="1" s="1"/>
  <c r="AU361" i="1"/>
  <c r="AT361" i="1"/>
  <c r="AS361" i="1"/>
  <c r="AR361" i="1"/>
  <c r="B361" i="1"/>
  <c r="FN360" i="1"/>
  <c r="EE360" i="1"/>
  <c r="CL360" i="1"/>
  <c r="CC360" i="1"/>
  <c r="CA360" i="1"/>
  <c r="BY360" i="1"/>
  <c r="BV360" i="1"/>
  <c r="BS360" i="1"/>
  <c r="BN360" i="1"/>
  <c r="BL360" i="1"/>
  <c r="AY360" i="1"/>
  <c r="AW360" i="1" s="1"/>
  <c r="AV360" i="1" s="1"/>
  <c r="AU360" i="1"/>
  <c r="AT360" i="1"/>
  <c r="AS360" i="1"/>
  <c r="AR360" i="1"/>
  <c r="B360" i="1"/>
  <c r="FN359" i="1"/>
  <c r="EE359" i="1"/>
  <c r="CL359" i="1"/>
  <c r="CC359" i="1"/>
  <c r="CA359" i="1"/>
  <c r="BY359" i="1"/>
  <c r="BV359" i="1"/>
  <c r="BS359" i="1"/>
  <c r="BN359" i="1"/>
  <c r="BL359" i="1"/>
  <c r="AY359" i="1"/>
  <c r="AW359" i="1" s="1"/>
  <c r="AV359" i="1" s="1"/>
  <c r="AU359" i="1"/>
  <c r="AT359" i="1"/>
  <c r="AS359" i="1"/>
  <c r="AR359" i="1"/>
  <c r="B359" i="1"/>
  <c r="FN358" i="1"/>
  <c r="EE358" i="1"/>
  <c r="CL358" i="1"/>
  <c r="CC358" i="1"/>
  <c r="CA358" i="1"/>
  <c r="BY358" i="1"/>
  <c r="BV358" i="1"/>
  <c r="BS358" i="1"/>
  <c r="BN358" i="1"/>
  <c r="BL358" i="1"/>
  <c r="AY358" i="1"/>
  <c r="AW358" i="1" s="1"/>
  <c r="AV358" i="1" s="1"/>
  <c r="AU358" i="1"/>
  <c r="AT358" i="1"/>
  <c r="AS358" i="1"/>
  <c r="AR358" i="1"/>
  <c r="B358" i="1"/>
  <c r="FN357" i="1"/>
  <c r="EE357" i="1"/>
  <c r="CL357" i="1"/>
  <c r="CC357" i="1"/>
  <c r="CA357" i="1"/>
  <c r="BY357" i="1"/>
  <c r="BV357" i="1"/>
  <c r="BS357" i="1"/>
  <c r="BN357" i="1"/>
  <c r="BL357" i="1"/>
  <c r="AY357" i="1"/>
  <c r="AW357" i="1" s="1"/>
  <c r="AV357" i="1" s="1"/>
  <c r="AU357" i="1"/>
  <c r="AT357" i="1"/>
  <c r="AS357" i="1"/>
  <c r="AR357" i="1"/>
  <c r="B357" i="1"/>
  <c r="FN356" i="1"/>
  <c r="EE356" i="1"/>
  <c r="CL356" i="1"/>
  <c r="CC356" i="1"/>
  <c r="CA356" i="1"/>
  <c r="BY356" i="1"/>
  <c r="BV356" i="1"/>
  <c r="BS356" i="1"/>
  <c r="BN356" i="1"/>
  <c r="BL356" i="1"/>
  <c r="AY356" i="1"/>
  <c r="AW356" i="1" s="1"/>
  <c r="AV356" i="1" s="1"/>
  <c r="AU356" i="1"/>
  <c r="AT356" i="1"/>
  <c r="AS356" i="1"/>
  <c r="AR356" i="1"/>
  <c r="B356" i="1"/>
  <c r="FN355" i="1"/>
  <c r="EE355" i="1"/>
  <c r="CL355" i="1"/>
  <c r="CC355" i="1"/>
  <c r="CA355" i="1"/>
  <c r="BY355" i="1"/>
  <c r="BV355" i="1"/>
  <c r="BS355" i="1"/>
  <c r="BN355" i="1"/>
  <c r="BL355" i="1"/>
  <c r="AY355" i="1"/>
  <c r="AW355" i="1" s="1"/>
  <c r="AV355" i="1" s="1"/>
  <c r="AU355" i="1"/>
  <c r="AT355" i="1"/>
  <c r="AS355" i="1"/>
  <c r="AR355" i="1"/>
  <c r="B355" i="1"/>
  <c r="FN354" i="1"/>
  <c r="EE354" i="1"/>
  <c r="CL354" i="1"/>
  <c r="CC354" i="1"/>
  <c r="CA354" i="1"/>
  <c r="BY354" i="1"/>
  <c r="BV354" i="1"/>
  <c r="BS354" i="1"/>
  <c r="BN354" i="1"/>
  <c r="BL354" i="1"/>
  <c r="AY354" i="1"/>
  <c r="AW354" i="1" s="1"/>
  <c r="AV354" i="1" s="1"/>
  <c r="AU354" i="1"/>
  <c r="AT354" i="1"/>
  <c r="AS354" i="1"/>
  <c r="AR354" i="1"/>
  <c r="B354" i="1"/>
  <c r="FN353" i="1"/>
  <c r="EE353" i="1"/>
  <c r="CL353" i="1"/>
  <c r="CC353" i="1"/>
  <c r="CA353" i="1"/>
  <c r="BY353" i="1"/>
  <c r="BV353" i="1"/>
  <c r="BS353" i="1"/>
  <c r="BN353" i="1"/>
  <c r="BL353" i="1"/>
  <c r="AY353" i="1"/>
  <c r="AW353" i="1" s="1"/>
  <c r="AV353" i="1" s="1"/>
  <c r="AU353" i="1"/>
  <c r="AT353" i="1"/>
  <c r="AS353" i="1"/>
  <c r="AR353" i="1"/>
  <c r="B353" i="1"/>
  <c r="FN352" i="1"/>
  <c r="EE352" i="1"/>
  <c r="CL352" i="1"/>
  <c r="CC352" i="1"/>
  <c r="CA352" i="1"/>
  <c r="BY352" i="1"/>
  <c r="BV352" i="1"/>
  <c r="BS352" i="1"/>
  <c r="BN352" i="1"/>
  <c r="BL352" i="1"/>
  <c r="AY352" i="1"/>
  <c r="AW352" i="1" s="1"/>
  <c r="AV352" i="1" s="1"/>
  <c r="AU352" i="1"/>
  <c r="AT352" i="1"/>
  <c r="AS352" i="1"/>
  <c r="AR352" i="1"/>
  <c r="B352" i="1"/>
  <c r="FN351" i="1"/>
  <c r="EE351" i="1"/>
  <c r="CL351" i="1"/>
  <c r="CC351" i="1"/>
  <c r="CA351" i="1"/>
  <c r="BY351" i="1"/>
  <c r="BV351" i="1"/>
  <c r="BS351" i="1"/>
  <c r="BN351" i="1"/>
  <c r="BL351" i="1"/>
  <c r="AY351" i="1"/>
  <c r="AW351" i="1" s="1"/>
  <c r="AV351" i="1" s="1"/>
  <c r="AU351" i="1"/>
  <c r="AT351" i="1"/>
  <c r="AS351" i="1"/>
  <c r="AR351" i="1"/>
  <c r="B351" i="1"/>
  <c r="FN350" i="1"/>
  <c r="EE350" i="1"/>
  <c r="CL350" i="1"/>
  <c r="CC350" i="1"/>
  <c r="CA350" i="1"/>
  <c r="BY350" i="1"/>
  <c r="BV350" i="1"/>
  <c r="BS350" i="1"/>
  <c r="BN350" i="1"/>
  <c r="BL350" i="1"/>
  <c r="AY350" i="1"/>
  <c r="AW350" i="1" s="1"/>
  <c r="AV350" i="1" s="1"/>
  <c r="AU350" i="1"/>
  <c r="AT350" i="1"/>
  <c r="AS350" i="1"/>
  <c r="AR350" i="1"/>
  <c r="B350" i="1"/>
  <c r="FN349" i="1"/>
  <c r="EE349" i="1"/>
  <c r="CL349" i="1"/>
  <c r="CC349" i="1"/>
  <c r="CA349" i="1"/>
  <c r="BY349" i="1"/>
  <c r="BV349" i="1"/>
  <c r="BS349" i="1"/>
  <c r="BN349" i="1"/>
  <c r="BL349" i="1"/>
  <c r="AY349" i="1"/>
  <c r="AW349" i="1" s="1"/>
  <c r="AV349" i="1" s="1"/>
  <c r="AU349" i="1"/>
  <c r="AT349" i="1"/>
  <c r="AS349" i="1"/>
  <c r="AR349" i="1"/>
  <c r="B349" i="1"/>
  <c r="FN348" i="1"/>
  <c r="EE348" i="1"/>
  <c r="CL348" i="1"/>
  <c r="CC348" i="1"/>
  <c r="CA348" i="1"/>
  <c r="BY348" i="1"/>
  <c r="BV348" i="1"/>
  <c r="BS348" i="1"/>
  <c r="BN348" i="1"/>
  <c r="BL348" i="1"/>
  <c r="AY348" i="1"/>
  <c r="AW348" i="1" s="1"/>
  <c r="AV348" i="1" s="1"/>
  <c r="AU348" i="1"/>
  <c r="AT348" i="1"/>
  <c r="AS348" i="1"/>
  <c r="AR348" i="1"/>
  <c r="B348" i="1"/>
  <c r="FN347" i="1"/>
  <c r="EE347" i="1"/>
  <c r="CL347" i="1"/>
  <c r="CC347" i="1"/>
  <c r="CA347" i="1"/>
  <c r="BY347" i="1"/>
  <c r="BV347" i="1"/>
  <c r="BS347" i="1"/>
  <c r="BN347" i="1"/>
  <c r="BL347" i="1"/>
  <c r="AY347" i="1"/>
  <c r="AW347" i="1" s="1"/>
  <c r="AV347" i="1" s="1"/>
  <c r="AU347" i="1"/>
  <c r="AT347" i="1"/>
  <c r="AS347" i="1"/>
  <c r="AR347" i="1"/>
  <c r="B347" i="1"/>
  <c r="FN346" i="1"/>
  <c r="EE346" i="1"/>
  <c r="CL346" i="1"/>
  <c r="CC346" i="1"/>
  <c r="CA346" i="1"/>
  <c r="BY346" i="1"/>
  <c r="BV346" i="1"/>
  <c r="BS346" i="1"/>
  <c r="BN346" i="1"/>
  <c r="BL346" i="1"/>
  <c r="AY346" i="1"/>
  <c r="AW346" i="1" s="1"/>
  <c r="AV346" i="1" s="1"/>
  <c r="AU346" i="1"/>
  <c r="AT346" i="1"/>
  <c r="AS346" i="1"/>
  <c r="AR346" i="1"/>
  <c r="B346" i="1"/>
  <c r="FN345" i="1"/>
  <c r="EE345" i="1"/>
  <c r="CL345" i="1"/>
  <c r="CC345" i="1"/>
  <c r="CA345" i="1"/>
  <c r="BY345" i="1"/>
  <c r="BV345" i="1"/>
  <c r="BS345" i="1"/>
  <c r="BN345" i="1"/>
  <c r="BL345" i="1"/>
  <c r="AY345" i="1"/>
  <c r="AW345" i="1" s="1"/>
  <c r="AV345" i="1" s="1"/>
  <c r="AU345" i="1"/>
  <c r="AT345" i="1"/>
  <c r="AS345" i="1"/>
  <c r="AR345" i="1"/>
  <c r="B345" i="1"/>
  <c r="FN344" i="1"/>
  <c r="EE344" i="1"/>
  <c r="CL344" i="1"/>
  <c r="CC344" i="1"/>
  <c r="CA344" i="1"/>
  <c r="BY344" i="1"/>
  <c r="BV344" i="1"/>
  <c r="BS344" i="1"/>
  <c r="BN344" i="1"/>
  <c r="BL344" i="1"/>
  <c r="AY344" i="1"/>
  <c r="AW344" i="1" s="1"/>
  <c r="AV344" i="1" s="1"/>
  <c r="AU344" i="1"/>
  <c r="AT344" i="1"/>
  <c r="AS344" i="1"/>
  <c r="AR344" i="1"/>
  <c r="B344" i="1"/>
  <c r="FN343" i="1"/>
  <c r="EE343" i="1"/>
  <c r="CL343" i="1"/>
  <c r="CC343" i="1"/>
  <c r="CA343" i="1"/>
  <c r="BY343" i="1"/>
  <c r="BV343" i="1"/>
  <c r="BS343" i="1"/>
  <c r="BN343" i="1"/>
  <c r="BL343" i="1"/>
  <c r="AY343" i="1"/>
  <c r="AW343" i="1" s="1"/>
  <c r="AV343" i="1" s="1"/>
  <c r="AU343" i="1"/>
  <c r="AT343" i="1"/>
  <c r="AS343" i="1"/>
  <c r="AR343" i="1"/>
  <c r="B343" i="1"/>
  <c r="FN342" i="1"/>
  <c r="EE342" i="1"/>
  <c r="CL342" i="1"/>
  <c r="CC342" i="1"/>
  <c r="CA342" i="1"/>
  <c r="BY342" i="1"/>
  <c r="BV342" i="1"/>
  <c r="BS342" i="1"/>
  <c r="BN342" i="1"/>
  <c r="BL342" i="1"/>
  <c r="AY342" i="1"/>
  <c r="AW342" i="1" s="1"/>
  <c r="AV342" i="1" s="1"/>
  <c r="AU342" i="1"/>
  <c r="AT342" i="1"/>
  <c r="AS342" i="1"/>
  <c r="AR342" i="1"/>
  <c r="B342" i="1"/>
  <c r="FN341" i="1"/>
  <c r="EE341" i="1"/>
  <c r="CL341" i="1"/>
  <c r="CC341" i="1"/>
  <c r="CA341" i="1"/>
  <c r="BY341" i="1"/>
  <c r="BV341" i="1"/>
  <c r="BS341" i="1"/>
  <c r="BN341" i="1"/>
  <c r="BL341" i="1"/>
  <c r="AY341" i="1"/>
  <c r="AW341" i="1" s="1"/>
  <c r="AV341" i="1" s="1"/>
  <c r="AU341" i="1"/>
  <c r="AT341" i="1"/>
  <c r="AS341" i="1"/>
  <c r="AR341" i="1"/>
  <c r="B341" i="1"/>
  <c r="FN340" i="1"/>
  <c r="EE340" i="1"/>
  <c r="CL340" i="1"/>
  <c r="CC340" i="1"/>
  <c r="CA340" i="1"/>
  <c r="BY340" i="1"/>
  <c r="BV340" i="1"/>
  <c r="BS340" i="1"/>
  <c r="BN340" i="1"/>
  <c r="BL340" i="1"/>
  <c r="AY340" i="1"/>
  <c r="AW340" i="1" s="1"/>
  <c r="AV340" i="1" s="1"/>
  <c r="AU340" i="1"/>
  <c r="AT340" i="1"/>
  <c r="AS340" i="1"/>
  <c r="AR340" i="1"/>
  <c r="B340" i="1"/>
  <c r="FN339" i="1"/>
  <c r="EE339" i="1"/>
  <c r="CL339" i="1"/>
  <c r="CC339" i="1"/>
  <c r="CA339" i="1"/>
  <c r="BY339" i="1"/>
  <c r="BV339" i="1"/>
  <c r="BS339" i="1"/>
  <c r="BN339" i="1"/>
  <c r="BL339" i="1"/>
  <c r="AY339" i="1"/>
  <c r="AW339" i="1" s="1"/>
  <c r="AV339" i="1" s="1"/>
  <c r="AU339" i="1"/>
  <c r="AT339" i="1"/>
  <c r="AS339" i="1"/>
  <c r="AR339" i="1"/>
  <c r="B339" i="1"/>
  <c r="FN338" i="1"/>
  <c r="EE338" i="1"/>
  <c r="CL338" i="1"/>
  <c r="CC338" i="1"/>
  <c r="CA338" i="1"/>
  <c r="BY338" i="1"/>
  <c r="BV338" i="1"/>
  <c r="BS338" i="1"/>
  <c r="BN338" i="1"/>
  <c r="BL338" i="1"/>
  <c r="AY338" i="1"/>
  <c r="AW338" i="1" s="1"/>
  <c r="AV338" i="1" s="1"/>
  <c r="AU338" i="1"/>
  <c r="AT338" i="1"/>
  <c r="AS338" i="1"/>
  <c r="AR338" i="1"/>
  <c r="B338" i="1"/>
  <c r="FN337" i="1"/>
  <c r="EE337" i="1"/>
  <c r="CL337" i="1"/>
  <c r="CC337" i="1"/>
  <c r="CA337" i="1"/>
  <c r="BY337" i="1"/>
  <c r="BV337" i="1"/>
  <c r="BS337" i="1"/>
  <c r="BN337" i="1"/>
  <c r="BL337" i="1"/>
  <c r="AY337" i="1"/>
  <c r="AW337" i="1" s="1"/>
  <c r="AV337" i="1" s="1"/>
  <c r="AU337" i="1"/>
  <c r="AT337" i="1"/>
  <c r="AS337" i="1"/>
  <c r="AR337" i="1"/>
  <c r="B337" i="1"/>
  <c r="FN336" i="1"/>
  <c r="EE336" i="1"/>
  <c r="CL336" i="1"/>
  <c r="CC336" i="1"/>
  <c r="CA336" i="1"/>
  <c r="BY336" i="1"/>
  <c r="BV336" i="1"/>
  <c r="BS336" i="1"/>
  <c r="BN336" i="1"/>
  <c r="BL336" i="1"/>
  <c r="AY336" i="1"/>
  <c r="AW336" i="1" s="1"/>
  <c r="AV336" i="1" s="1"/>
  <c r="AU336" i="1"/>
  <c r="AT336" i="1"/>
  <c r="AS336" i="1"/>
  <c r="AR336" i="1"/>
  <c r="B336" i="1"/>
  <c r="FN335" i="1"/>
  <c r="EE335" i="1"/>
  <c r="CL335" i="1"/>
  <c r="CC335" i="1"/>
  <c r="CA335" i="1"/>
  <c r="BY335" i="1"/>
  <c r="BV335" i="1"/>
  <c r="BS335" i="1"/>
  <c r="BN335" i="1"/>
  <c r="BL335" i="1"/>
  <c r="AY335" i="1"/>
  <c r="AW335" i="1" s="1"/>
  <c r="AV335" i="1" s="1"/>
  <c r="AU335" i="1"/>
  <c r="AT335" i="1"/>
  <c r="AS335" i="1"/>
  <c r="AR335" i="1"/>
  <c r="B335" i="1"/>
  <c r="FN334" i="1"/>
  <c r="EE334" i="1"/>
  <c r="CL334" i="1"/>
  <c r="CC334" i="1"/>
  <c r="CA334" i="1"/>
  <c r="BY334" i="1"/>
  <c r="BV334" i="1"/>
  <c r="BS334" i="1"/>
  <c r="BN334" i="1"/>
  <c r="BL334" i="1"/>
  <c r="AY334" i="1"/>
  <c r="AW334" i="1" s="1"/>
  <c r="AV334" i="1" s="1"/>
  <c r="AU334" i="1"/>
  <c r="AT334" i="1"/>
  <c r="AS334" i="1"/>
  <c r="AR334" i="1"/>
  <c r="B334" i="1"/>
  <c r="FN333" i="1"/>
  <c r="EE333" i="1"/>
  <c r="CL333" i="1"/>
  <c r="CC333" i="1"/>
  <c r="CA333" i="1"/>
  <c r="BY333" i="1"/>
  <c r="BV333" i="1"/>
  <c r="BS333" i="1"/>
  <c r="BN333" i="1"/>
  <c r="BL333" i="1"/>
  <c r="AY333" i="1"/>
  <c r="AW333" i="1" s="1"/>
  <c r="AV333" i="1" s="1"/>
  <c r="AU333" i="1"/>
  <c r="AT333" i="1"/>
  <c r="AS333" i="1"/>
  <c r="AR333" i="1"/>
  <c r="B333" i="1"/>
  <c r="FN332" i="1"/>
  <c r="EE332" i="1"/>
  <c r="CL332" i="1"/>
  <c r="CC332" i="1"/>
  <c r="CA332" i="1"/>
  <c r="BY332" i="1"/>
  <c r="BV332" i="1"/>
  <c r="BS332" i="1"/>
  <c r="BN332" i="1"/>
  <c r="BL332" i="1"/>
  <c r="AY332" i="1"/>
  <c r="AW332" i="1" s="1"/>
  <c r="AV332" i="1" s="1"/>
  <c r="AU332" i="1"/>
  <c r="AT332" i="1"/>
  <c r="AS332" i="1"/>
  <c r="AR332" i="1"/>
  <c r="B332" i="1"/>
  <c r="FN331" i="1"/>
  <c r="EE331" i="1"/>
  <c r="CL331" i="1"/>
  <c r="CC331" i="1"/>
  <c r="CA331" i="1"/>
  <c r="BY331" i="1"/>
  <c r="BV331" i="1"/>
  <c r="BS331" i="1"/>
  <c r="BN331" i="1"/>
  <c r="BL331" i="1"/>
  <c r="AY331" i="1"/>
  <c r="AW331" i="1" s="1"/>
  <c r="AV331" i="1" s="1"/>
  <c r="AU331" i="1"/>
  <c r="AT331" i="1"/>
  <c r="AS331" i="1"/>
  <c r="AR331" i="1"/>
  <c r="B331" i="1"/>
  <c r="FN330" i="1"/>
  <c r="EE330" i="1"/>
  <c r="CL330" i="1"/>
  <c r="CC330" i="1"/>
  <c r="CA330" i="1"/>
  <c r="BY330" i="1"/>
  <c r="BV330" i="1"/>
  <c r="BS330" i="1"/>
  <c r="BN330" i="1"/>
  <c r="BL330" i="1"/>
  <c r="AY330" i="1"/>
  <c r="AW330" i="1" s="1"/>
  <c r="AV330" i="1" s="1"/>
  <c r="AU330" i="1"/>
  <c r="AT330" i="1"/>
  <c r="AS330" i="1"/>
  <c r="AR330" i="1"/>
  <c r="B330" i="1"/>
  <c r="FN329" i="1"/>
  <c r="EE329" i="1"/>
  <c r="CL329" i="1"/>
  <c r="CC329" i="1"/>
  <c r="CA329" i="1"/>
  <c r="BY329" i="1"/>
  <c r="BV329" i="1"/>
  <c r="BS329" i="1"/>
  <c r="BN329" i="1"/>
  <c r="BL329" i="1"/>
  <c r="AY329" i="1"/>
  <c r="AW329" i="1" s="1"/>
  <c r="AV329" i="1" s="1"/>
  <c r="AU329" i="1"/>
  <c r="AT329" i="1"/>
  <c r="AS329" i="1"/>
  <c r="AR329" i="1"/>
  <c r="B329" i="1"/>
  <c r="FN328" i="1"/>
  <c r="EE328" i="1"/>
  <c r="CL328" i="1"/>
  <c r="CC328" i="1"/>
  <c r="CA328" i="1"/>
  <c r="BY328" i="1"/>
  <c r="BV328" i="1"/>
  <c r="BS328" i="1"/>
  <c r="BN328" i="1"/>
  <c r="BL328" i="1"/>
  <c r="AY328" i="1"/>
  <c r="AW328" i="1" s="1"/>
  <c r="AV328" i="1" s="1"/>
  <c r="AU328" i="1"/>
  <c r="AT328" i="1"/>
  <c r="AS328" i="1"/>
  <c r="AR328" i="1"/>
  <c r="B328" i="1"/>
  <c r="FN327" i="1"/>
  <c r="EE327" i="1"/>
  <c r="CL327" i="1"/>
  <c r="CC327" i="1"/>
  <c r="CA327" i="1"/>
  <c r="BY327" i="1"/>
  <c r="BV327" i="1"/>
  <c r="BS327" i="1"/>
  <c r="BN327" i="1"/>
  <c r="BL327" i="1"/>
  <c r="AY327" i="1"/>
  <c r="AW327" i="1" s="1"/>
  <c r="AV327" i="1" s="1"/>
  <c r="AU327" i="1"/>
  <c r="AT327" i="1"/>
  <c r="AS327" i="1"/>
  <c r="AR327" i="1"/>
  <c r="B327" i="1"/>
  <c r="FN326" i="1"/>
  <c r="EE326" i="1"/>
  <c r="CL326" i="1"/>
  <c r="CC326" i="1"/>
  <c r="CA326" i="1"/>
  <c r="BY326" i="1"/>
  <c r="BV326" i="1"/>
  <c r="BS326" i="1"/>
  <c r="BN326" i="1"/>
  <c r="BL326" i="1"/>
  <c r="AY326" i="1"/>
  <c r="AW326" i="1" s="1"/>
  <c r="AV326" i="1" s="1"/>
  <c r="AU326" i="1"/>
  <c r="AT326" i="1"/>
  <c r="AS326" i="1"/>
  <c r="AR326" i="1"/>
  <c r="B326" i="1"/>
  <c r="FN325" i="1"/>
  <c r="EE325" i="1"/>
  <c r="CL325" i="1"/>
  <c r="CC325" i="1"/>
  <c r="CA325" i="1"/>
  <c r="BY325" i="1"/>
  <c r="BV325" i="1"/>
  <c r="BS325" i="1"/>
  <c r="BN325" i="1"/>
  <c r="BL325" i="1"/>
  <c r="AY325" i="1"/>
  <c r="AW325" i="1" s="1"/>
  <c r="AV325" i="1" s="1"/>
  <c r="AU325" i="1"/>
  <c r="AT325" i="1"/>
  <c r="AS325" i="1"/>
  <c r="AR325" i="1"/>
  <c r="B325" i="1"/>
  <c r="FN324" i="1"/>
  <c r="EE324" i="1"/>
  <c r="CL324" i="1"/>
  <c r="CC324" i="1"/>
  <c r="CA324" i="1"/>
  <c r="BY324" i="1"/>
  <c r="BV324" i="1"/>
  <c r="BS324" i="1"/>
  <c r="BN324" i="1"/>
  <c r="BL324" i="1"/>
  <c r="AY324" i="1"/>
  <c r="AW324" i="1" s="1"/>
  <c r="AV324" i="1" s="1"/>
  <c r="AU324" i="1"/>
  <c r="AT324" i="1"/>
  <c r="AS324" i="1"/>
  <c r="AR324" i="1"/>
  <c r="B324" i="1"/>
  <c r="FN323" i="1"/>
  <c r="EE323" i="1"/>
  <c r="CL323" i="1"/>
  <c r="CC323" i="1"/>
  <c r="CA323" i="1"/>
  <c r="BY323" i="1"/>
  <c r="BV323" i="1"/>
  <c r="BS323" i="1"/>
  <c r="BN323" i="1"/>
  <c r="BL323" i="1"/>
  <c r="AY323" i="1"/>
  <c r="AW323" i="1" s="1"/>
  <c r="AV323" i="1" s="1"/>
  <c r="AU323" i="1"/>
  <c r="AT323" i="1"/>
  <c r="AS323" i="1"/>
  <c r="AR323" i="1"/>
  <c r="B323" i="1"/>
  <c r="FN322" i="1"/>
  <c r="EE322" i="1"/>
  <c r="CL322" i="1"/>
  <c r="CC322" i="1"/>
  <c r="CA322" i="1"/>
  <c r="BY322" i="1"/>
  <c r="BV322" i="1"/>
  <c r="BS322" i="1"/>
  <c r="BN322" i="1"/>
  <c r="BL322" i="1"/>
  <c r="AY322" i="1"/>
  <c r="AW322" i="1" s="1"/>
  <c r="AV322" i="1" s="1"/>
  <c r="AU322" i="1"/>
  <c r="AT322" i="1"/>
  <c r="AS322" i="1"/>
  <c r="AR322" i="1"/>
  <c r="B322" i="1"/>
  <c r="FN321" i="1"/>
  <c r="EE321" i="1"/>
  <c r="CL321" i="1"/>
  <c r="CC321" i="1"/>
  <c r="CA321" i="1"/>
  <c r="BY321" i="1"/>
  <c r="BV321" i="1"/>
  <c r="BS321" i="1"/>
  <c r="BN321" i="1"/>
  <c r="BL321" i="1"/>
  <c r="AY321" i="1"/>
  <c r="AW321" i="1" s="1"/>
  <c r="AV321" i="1" s="1"/>
  <c r="AU321" i="1"/>
  <c r="AT321" i="1"/>
  <c r="AS321" i="1"/>
  <c r="AR321" i="1"/>
  <c r="B321" i="1"/>
  <c r="FN320" i="1"/>
  <c r="EE320" i="1"/>
  <c r="CL320" i="1"/>
  <c r="CC320" i="1"/>
  <c r="CA320" i="1"/>
  <c r="BY320" i="1"/>
  <c r="BV320" i="1"/>
  <c r="BS320" i="1"/>
  <c r="BN320" i="1"/>
  <c r="BL320" i="1"/>
  <c r="AY320" i="1"/>
  <c r="AW320" i="1" s="1"/>
  <c r="AV320" i="1" s="1"/>
  <c r="AU320" i="1"/>
  <c r="AT320" i="1"/>
  <c r="AS320" i="1"/>
  <c r="AR320" i="1"/>
  <c r="B320" i="1"/>
  <c r="FN319" i="1"/>
  <c r="EE319" i="1"/>
  <c r="CL319" i="1"/>
  <c r="CC319" i="1"/>
  <c r="CA319" i="1"/>
  <c r="BY319" i="1"/>
  <c r="BV319" i="1"/>
  <c r="BS319" i="1"/>
  <c r="BN319" i="1"/>
  <c r="BL319" i="1"/>
  <c r="AY319" i="1"/>
  <c r="AW319" i="1" s="1"/>
  <c r="AV319" i="1" s="1"/>
  <c r="AU319" i="1"/>
  <c r="AT319" i="1"/>
  <c r="AS319" i="1"/>
  <c r="AR319" i="1"/>
  <c r="B319" i="1"/>
  <c r="FN318" i="1"/>
  <c r="EE318" i="1"/>
  <c r="CL318" i="1"/>
  <c r="CC318" i="1"/>
  <c r="CA318" i="1"/>
  <c r="BY318" i="1"/>
  <c r="BV318" i="1"/>
  <c r="BS318" i="1"/>
  <c r="BN318" i="1"/>
  <c r="BL318" i="1"/>
  <c r="AY318" i="1"/>
  <c r="AW318" i="1" s="1"/>
  <c r="AV318" i="1" s="1"/>
  <c r="AU318" i="1"/>
  <c r="AT318" i="1"/>
  <c r="AS318" i="1"/>
  <c r="AR318" i="1"/>
  <c r="B318" i="1"/>
  <c r="FN317" i="1"/>
  <c r="EE317" i="1"/>
  <c r="CL317" i="1"/>
  <c r="CC317" i="1"/>
  <c r="CA317" i="1"/>
  <c r="BY317" i="1"/>
  <c r="BV317" i="1"/>
  <c r="BS317" i="1"/>
  <c r="BN317" i="1"/>
  <c r="BL317" i="1"/>
  <c r="AY317" i="1"/>
  <c r="AW317" i="1" s="1"/>
  <c r="AV317" i="1" s="1"/>
  <c r="AU317" i="1"/>
  <c r="AT317" i="1"/>
  <c r="AS317" i="1"/>
  <c r="AR317" i="1"/>
  <c r="B317" i="1"/>
  <c r="FN316" i="1"/>
  <c r="EE316" i="1"/>
  <c r="CL316" i="1"/>
  <c r="CC316" i="1"/>
  <c r="CA316" i="1"/>
  <c r="BY316" i="1"/>
  <c r="BV316" i="1"/>
  <c r="BS316" i="1"/>
  <c r="BN316" i="1"/>
  <c r="BL316" i="1"/>
  <c r="AY316" i="1"/>
  <c r="AW316" i="1" s="1"/>
  <c r="AV316" i="1" s="1"/>
  <c r="AU316" i="1"/>
  <c r="AT316" i="1"/>
  <c r="AS316" i="1"/>
  <c r="AR316" i="1"/>
  <c r="B316" i="1"/>
  <c r="GJ47" i="1"/>
  <c r="FP47" i="1"/>
  <c r="FN47" i="1"/>
  <c r="EX47" i="1"/>
  <c r="FR47" i="1" s="1"/>
  <c r="CL47" i="1"/>
  <c r="CC47" i="1"/>
  <c r="CA47" i="1"/>
  <c r="BY47" i="1"/>
  <c r="BV47" i="1"/>
  <c r="BS47" i="1"/>
  <c r="BN47" i="1"/>
  <c r="BL47" i="1"/>
  <c r="AY47" i="1"/>
  <c r="AW47" i="1" s="1"/>
  <c r="AV47" i="1" s="1"/>
  <c r="AU47" i="1"/>
  <c r="AT47" i="1"/>
  <c r="AS47" i="1"/>
  <c r="AR47" i="1"/>
  <c r="G47" i="1"/>
  <c r="B47" i="1"/>
  <c r="FP286" i="1"/>
  <c r="FN286" i="1"/>
  <c r="EX286" i="1"/>
  <c r="FQ286" i="1" s="1"/>
  <c r="CL286" i="1"/>
  <c r="CC286" i="1"/>
  <c r="CA286" i="1"/>
  <c r="BY286" i="1"/>
  <c r="BV286" i="1"/>
  <c r="BS286" i="1"/>
  <c r="BN286" i="1"/>
  <c r="BL286" i="1"/>
  <c r="AW286" i="1"/>
  <c r="AU286" i="1"/>
  <c r="AT286" i="1"/>
  <c r="AS286" i="1"/>
  <c r="AR286" i="1"/>
  <c r="G286" i="1"/>
  <c r="B286" i="1"/>
  <c r="FN291" i="1"/>
  <c r="FM291" i="1"/>
  <c r="CL291" i="1"/>
  <c r="CC291" i="1"/>
  <c r="CA291" i="1"/>
  <c r="BY291" i="1"/>
  <c r="BS291" i="1"/>
  <c r="BL291" i="1"/>
  <c r="AW291" i="1"/>
  <c r="AV291" i="1" s="1"/>
  <c r="AU291" i="1"/>
  <c r="AT291" i="1"/>
  <c r="AS291" i="1"/>
  <c r="AR291" i="1"/>
  <c r="G291" i="1"/>
  <c r="B291" i="1"/>
  <c r="FM297" i="1"/>
  <c r="EX297" i="1"/>
  <c r="EY297" i="1" s="1"/>
  <c r="EV297" i="1"/>
  <c r="CL297" i="1"/>
  <c r="CC297" i="1"/>
  <c r="CA297" i="1"/>
  <c r="BV297" i="1"/>
  <c r="BY297" i="1" s="1"/>
  <c r="BS297" i="1"/>
  <c r="BN297" i="1"/>
  <c r="BL297" i="1"/>
  <c r="AW297" i="1"/>
  <c r="AU297" i="1"/>
  <c r="AT297" i="1"/>
  <c r="AS297" i="1"/>
  <c r="AR297" i="1"/>
  <c r="B297" i="1"/>
  <c r="GS12" i="1"/>
  <c r="GJ12" i="1"/>
  <c r="FM12" i="1"/>
  <c r="FD12" i="1"/>
  <c r="FE12" i="1" s="1"/>
  <c r="EX12" i="1"/>
  <c r="FR12" i="1" s="1"/>
  <c r="EV12" i="1"/>
  <c r="EK12" i="1"/>
  <c r="CL12" i="1"/>
  <c r="CC12" i="1"/>
  <c r="CA12" i="1"/>
  <c r="BV12" i="1"/>
  <c r="BY12" i="1" s="1"/>
  <c r="BS12" i="1"/>
  <c r="AW12" i="1"/>
  <c r="AU12" i="1"/>
  <c r="AT12" i="1"/>
  <c r="AS12" i="1"/>
  <c r="AR12" i="1"/>
  <c r="G12" i="1"/>
  <c r="B12" i="1"/>
  <c r="FM315" i="1"/>
  <c r="FD315" i="1"/>
  <c r="FE315" i="1" s="1"/>
  <c r="EX315" i="1"/>
  <c r="FR315" i="1" s="1"/>
  <c r="EV315" i="1"/>
  <c r="EK315" i="1"/>
  <c r="CL315" i="1"/>
  <c r="CC315" i="1"/>
  <c r="CA315" i="1"/>
  <c r="BY315" i="1"/>
  <c r="BV315" i="1"/>
  <c r="BS315" i="1"/>
  <c r="BN315" i="1"/>
  <c r="BL315" i="1"/>
  <c r="AW315" i="1"/>
  <c r="AU315" i="1"/>
  <c r="AT315" i="1"/>
  <c r="AS315" i="1"/>
  <c r="AR315" i="1"/>
  <c r="G315" i="1"/>
  <c r="B315" i="1"/>
  <c r="FM298" i="1"/>
  <c r="FD298" i="1"/>
  <c r="FE298" i="1" s="1"/>
  <c r="EX298" i="1"/>
  <c r="FR298" i="1" s="1"/>
  <c r="EV298" i="1"/>
  <c r="EK298" i="1"/>
  <c r="CL298" i="1"/>
  <c r="CC298" i="1"/>
  <c r="CA298" i="1"/>
  <c r="BY298" i="1"/>
  <c r="BS298" i="1"/>
  <c r="BN298" i="1"/>
  <c r="BL298" i="1"/>
  <c r="AW298" i="1"/>
  <c r="AU298" i="1"/>
  <c r="AT298" i="1"/>
  <c r="AS298" i="1"/>
  <c r="AR298" i="1"/>
  <c r="G298" i="1"/>
  <c r="B298" i="1"/>
  <c r="FM290" i="1"/>
  <c r="FD290" i="1"/>
  <c r="FE290" i="1" s="1"/>
  <c r="EX290" i="1"/>
  <c r="EV290" i="1"/>
  <c r="EK290" i="1"/>
  <c r="CL290" i="1"/>
  <c r="BS290" i="1"/>
  <c r="BL290" i="1"/>
  <c r="AU290" i="1"/>
  <c r="AT290" i="1"/>
  <c r="AS290" i="1"/>
  <c r="AR290" i="1"/>
  <c r="B290" i="1"/>
  <c r="FR292" i="1"/>
  <c r="FN292" i="1"/>
  <c r="EK292" i="1"/>
  <c r="AW292" i="1"/>
  <c r="AU292" i="1"/>
  <c r="AT292" i="1"/>
  <c r="AS292" i="1"/>
  <c r="AR292" i="1"/>
  <c r="B292" i="1"/>
  <c r="GJ82" i="1"/>
  <c r="FR82" i="1"/>
  <c r="FN82" i="1"/>
  <c r="EK82" i="1"/>
  <c r="CL82" i="1"/>
  <c r="BS82" i="1"/>
  <c r="BN82" i="1"/>
  <c r="AW82" i="1"/>
  <c r="AU82" i="1"/>
  <c r="AT82" i="1"/>
  <c r="AS82" i="1"/>
  <c r="AR82" i="1"/>
  <c r="B82" i="1"/>
  <c r="FR285" i="1"/>
  <c r="FN285" i="1"/>
  <c r="EK285" i="1"/>
  <c r="CL285" i="1"/>
  <c r="BS285" i="1"/>
  <c r="BN285" i="1"/>
  <c r="BL285" i="1"/>
  <c r="AW285" i="1"/>
  <c r="AV285" i="1" s="1"/>
  <c r="AU285" i="1"/>
  <c r="AT285" i="1"/>
  <c r="AS285" i="1"/>
  <c r="AR285" i="1"/>
  <c r="G285" i="1"/>
  <c r="B285" i="1"/>
  <c r="FR313" i="1"/>
  <c r="FN313" i="1"/>
  <c r="EK313" i="1"/>
  <c r="CL313" i="1"/>
  <c r="BS313" i="1"/>
  <c r="BN313" i="1"/>
  <c r="AW313" i="1"/>
  <c r="AU313" i="1"/>
  <c r="AT313" i="1"/>
  <c r="AS313" i="1"/>
  <c r="AR313" i="1"/>
  <c r="B313" i="1"/>
  <c r="GJ93" i="1"/>
  <c r="FR93" i="1"/>
  <c r="FN93" i="1"/>
  <c r="BN93" i="1"/>
  <c r="AY93" i="1"/>
  <c r="AW93" i="1" s="1"/>
  <c r="AU93" i="1"/>
  <c r="AT93" i="1"/>
  <c r="AS93" i="1"/>
  <c r="AR93" i="1"/>
  <c r="B93" i="1"/>
  <c r="FR296" i="1"/>
  <c r="FN296" i="1"/>
  <c r="EK296" i="1"/>
  <c r="CL296" i="1"/>
  <c r="BS296" i="1"/>
  <c r="BN296" i="1"/>
  <c r="AW296" i="1"/>
  <c r="AU296" i="1"/>
  <c r="AT296" i="1"/>
  <c r="AS296" i="1"/>
  <c r="AR296" i="1"/>
  <c r="B296" i="1"/>
  <c r="FR303" i="1"/>
  <c r="FN303" i="1"/>
  <c r="EK303" i="1"/>
  <c r="CL303" i="1"/>
  <c r="CC303" i="1"/>
  <c r="CA303" i="1"/>
  <c r="BY303" i="1"/>
  <c r="BV303" i="1"/>
  <c r="BS303" i="1"/>
  <c r="BN303" i="1"/>
  <c r="AW303" i="1"/>
  <c r="AU303" i="1"/>
  <c r="AT303" i="1"/>
  <c r="AS303" i="1"/>
  <c r="AR303" i="1"/>
  <c r="B303" i="1"/>
  <c r="FN302" i="1"/>
  <c r="EK302" i="1"/>
  <c r="CL302" i="1"/>
  <c r="BS302" i="1"/>
  <c r="BN302" i="1"/>
  <c r="AW302" i="1"/>
  <c r="AU302" i="1"/>
  <c r="AT302" i="1"/>
  <c r="AS302" i="1"/>
  <c r="AR302" i="1"/>
  <c r="B302" i="1"/>
  <c r="FN299" i="1"/>
  <c r="EK299" i="1"/>
  <c r="CL299" i="1"/>
  <c r="CC299" i="1"/>
  <c r="CA299" i="1"/>
  <c r="BY299" i="1"/>
  <c r="BV299" i="1"/>
  <c r="BS299" i="1"/>
  <c r="AW299" i="1"/>
  <c r="AU299" i="1"/>
  <c r="AT299" i="1"/>
  <c r="AS299" i="1"/>
  <c r="AR299" i="1"/>
  <c r="B299" i="1"/>
  <c r="GT52" i="1"/>
  <c r="GS52" i="1"/>
  <c r="GJ52" i="1"/>
  <c r="FQ52" i="1"/>
  <c r="EK52" i="1"/>
  <c r="CL52" i="1"/>
  <c r="CC52" i="1"/>
  <c r="CA52" i="1"/>
  <c r="BY52" i="1"/>
  <c r="BV52" i="1"/>
  <c r="BS52" i="1"/>
  <c r="BN52" i="1"/>
  <c r="AW52" i="1"/>
  <c r="AU52" i="1"/>
  <c r="AT52" i="1"/>
  <c r="AS52" i="1"/>
  <c r="AR52" i="1"/>
  <c r="B52" i="1"/>
  <c r="FQ308" i="1"/>
  <c r="EK308" i="1"/>
  <c r="CL308" i="1"/>
  <c r="CC308" i="1"/>
  <c r="CA308" i="1"/>
  <c r="BY308" i="1"/>
  <c r="BV308" i="1"/>
  <c r="BS308" i="1"/>
  <c r="BN308" i="1"/>
  <c r="AW308" i="1"/>
  <c r="AU308" i="1"/>
  <c r="AT308" i="1"/>
  <c r="AS308" i="1"/>
  <c r="AR308" i="1"/>
  <c r="B308" i="1"/>
  <c r="GJ51" i="1"/>
  <c r="FQ51" i="1"/>
  <c r="EK51" i="1"/>
  <c r="CL51" i="1"/>
  <c r="CC51" i="1"/>
  <c r="CA51" i="1"/>
  <c r="BY51" i="1"/>
  <c r="BV51" i="1"/>
  <c r="BS51" i="1"/>
  <c r="BN51" i="1"/>
  <c r="AW51" i="1"/>
  <c r="AU51" i="1"/>
  <c r="AT51" i="1"/>
  <c r="AS51" i="1"/>
  <c r="AR51" i="1"/>
  <c r="B51" i="1"/>
  <c r="FQ312" i="1"/>
  <c r="EK312" i="1"/>
  <c r="CL312" i="1"/>
  <c r="CC312" i="1"/>
  <c r="CA312" i="1"/>
  <c r="BY312" i="1"/>
  <c r="BV312" i="1"/>
  <c r="BS312" i="1"/>
  <c r="AW312" i="1"/>
  <c r="AU312" i="1"/>
  <c r="AT312" i="1"/>
  <c r="AS312" i="1"/>
  <c r="AR312" i="1"/>
  <c r="FQ300" i="1"/>
  <c r="EK300" i="1"/>
  <c r="BN300" i="1"/>
  <c r="AY300" i="1"/>
  <c r="AW300" i="1" s="1"/>
  <c r="AU300" i="1"/>
  <c r="AT300" i="1"/>
  <c r="AS300" i="1"/>
  <c r="AR300" i="1"/>
  <c r="B300" i="1"/>
  <c r="GS295" i="1"/>
  <c r="FQ295" i="1"/>
  <c r="EK295" i="1"/>
  <c r="CL295" i="1"/>
  <c r="CC295" i="1"/>
  <c r="CA295" i="1"/>
  <c r="BY295" i="1"/>
  <c r="BV295" i="1"/>
  <c r="BS295" i="1"/>
  <c r="AY295" i="1"/>
  <c r="AW295" i="1" s="1"/>
  <c r="AU295" i="1"/>
  <c r="AT295" i="1"/>
  <c r="AS295" i="1"/>
  <c r="AR295" i="1"/>
  <c r="B295" i="1"/>
  <c r="FQ310" i="1"/>
  <c r="EK310" i="1"/>
  <c r="CL310" i="1"/>
  <c r="CC310" i="1"/>
  <c r="CA310" i="1"/>
  <c r="BY310" i="1"/>
  <c r="BV310" i="1"/>
  <c r="BS310" i="1"/>
  <c r="AY310" i="1"/>
  <c r="AW310" i="1" s="1"/>
  <c r="AU310" i="1"/>
  <c r="AT310" i="1"/>
  <c r="AS310" i="1"/>
  <c r="AR310" i="1"/>
  <c r="B310" i="1"/>
  <c r="FQ305" i="1"/>
  <c r="EK305" i="1"/>
  <c r="AY305" i="1"/>
  <c r="AW305" i="1" s="1"/>
  <c r="AU305" i="1"/>
  <c r="AT305" i="1"/>
  <c r="AS305" i="1"/>
  <c r="AR305" i="1"/>
  <c r="B305" i="1"/>
  <c r="FQ289" i="1"/>
  <c r="EK289" i="1"/>
  <c r="BN289" i="1"/>
  <c r="AY289" i="1"/>
  <c r="AW289" i="1" s="1"/>
  <c r="AU289" i="1"/>
  <c r="AT289" i="1"/>
  <c r="AS289" i="1"/>
  <c r="AR289" i="1"/>
  <c r="B289" i="1"/>
  <c r="FQ80" i="1"/>
  <c r="EK80" i="1"/>
  <c r="AY80" i="1"/>
  <c r="AW80" i="1" s="1"/>
  <c r="AU80" i="1"/>
  <c r="AT80" i="1"/>
  <c r="AS80" i="1"/>
  <c r="AR80" i="1"/>
  <c r="EK307" i="1"/>
  <c r="CL307" i="1"/>
  <c r="CC307" i="1"/>
  <c r="CA307" i="1"/>
  <c r="BY307" i="1"/>
  <c r="BS307" i="1"/>
  <c r="AY307" i="1"/>
  <c r="AW307" i="1" s="1"/>
  <c r="AU307" i="1"/>
  <c r="AT307" i="1"/>
  <c r="AS307" i="1"/>
  <c r="AR307" i="1"/>
  <c r="B307" i="1"/>
  <c r="FQ311" i="1"/>
  <c r="EK311" i="1"/>
  <c r="CC311" i="1"/>
  <c r="CA311" i="1"/>
  <c r="BY311" i="1"/>
  <c r="BS311" i="1"/>
  <c r="BN311" i="1"/>
  <c r="AY311" i="1"/>
  <c r="AW311" i="1" s="1"/>
  <c r="AU311" i="1"/>
  <c r="AT311" i="1"/>
  <c r="AS311" i="1"/>
  <c r="AR311" i="1"/>
  <c r="B311" i="1"/>
  <c r="FQ301" i="1"/>
  <c r="EK301" i="1"/>
  <c r="CL301" i="1"/>
  <c r="CC301" i="1"/>
  <c r="CA301" i="1"/>
  <c r="BY301" i="1"/>
  <c r="BV301" i="1"/>
  <c r="BS301" i="1"/>
  <c r="AY301" i="1"/>
  <c r="AW301" i="1" s="1"/>
  <c r="AV301" i="1" s="1"/>
  <c r="AU301" i="1"/>
  <c r="AT301" i="1"/>
  <c r="AS301" i="1"/>
  <c r="AR301" i="1"/>
  <c r="B301" i="1"/>
  <c r="FQ294" i="1"/>
  <c r="EK294" i="1"/>
  <c r="CL294" i="1"/>
  <c r="BS294" i="1"/>
  <c r="AY294" i="1"/>
  <c r="AW294" i="1" s="1"/>
  <c r="AU294" i="1"/>
  <c r="AT294" i="1"/>
  <c r="AS294" i="1"/>
  <c r="AR294" i="1"/>
  <c r="B294" i="1"/>
  <c r="FQ304" i="1"/>
  <c r="EK304" i="1"/>
  <c r="CL304" i="1"/>
  <c r="BS304" i="1"/>
  <c r="AY304" i="1"/>
  <c r="AW304" i="1" s="1"/>
  <c r="AU304" i="1"/>
  <c r="AT304" i="1"/>
  <c r="AS304" i="1"/>
  <c r="AR304" i="1"/>
  <c r="B304" i="1"/>
  <c r="EK306" i="1"/>
  <c r="CL306" i="1"/>
  <c r="BS306" i="1"/>
  <c r="AU306" i="1"/>
  <c r="AT306" i="1"/>
  <c r="AS306" i="1"/>
  <c r="AR306" i="1"/>
  <c r="B306" i="1"/>
  <c r="EK309" i="1"/>
  <c r="CC309" i="1"/>
  <c r="CA309" i="1"/>
  <c r="BY309" i="1"/>
  <c r="BS309" i="1"/>
  <c r="BN309" i="1"/>
  <c r="AU309" i="1"/>
  <c r="AT309" i="1"/>
  <c r="AS309" i="1"/>
  <c r="AR309" i="1"/>
  <c r="B309" i="1"/>
  <c r="EK293" i="1"/>
  <c r="CC293" i="1"/>
  <c r="CA293" i="1"/>
  <c r="BY293" i="1"/>
  <c r="BS293" i="1"/>
  <c r="AY293" i="1"/>
  <c r="AW293" i="1" s="1"/>
  <c r="AU293" i="1"/>
  <c r="AT293" i="1"/>
  <c r="AS293" i="1"/>
  <c r="AR293" i="1"/>
  <c r="B293" i="1"/>
  <c r="FP276" i="1"/>
  <c r="FN276" i="1"/>
  <c r="EX276" i="1"/>
  <c r="FQ276" i="1" s="1"/>
  <c r="EE276" i="1"/>
  <c r="CL276" i="1"/>
  <c r="CC276" i="1"/>
  <c r="CA276" i="1"/>
  <c r="BY276" i="1"/>
  <c r="BV276" i="1"/>
  <c r="BS276" i="1"/>
  <c r="BN276" i="1"/>
  <c r="BL276" i="1"/>
  <c r="AY276" i="1"/>
  <c r="AW276" i="1" s="1"/>
  <c r="AV276" i="1" s="1"/>
  <c r="AU276" i="1"/>
  <c r="AT276" i="1"/>
  <c r="AS276" i="1"/>
  <c r="AR276" i="1"/>
  <c r="G276" i="1"/>
  <c r="B276" i="1"/>
  <c r="FP284" i="1"/>
  <c r="FN284" i="1"/>
  <c r="EX284" i="1"/>
  <c r="EY284" i="1" s="1"/>
  <c r="CL284" i="1"/>
  <c r="CC284" i="1"/>
  <c r="CA284" i="1"/>
  <c r="BY284" i="1"/>
  <c r="BV284" i="1"/>
  <c r="BS284" i="1"/>
  <c r="BN284" i="1"/>
  <c r="BL284" i="1"/>
  <c r="AY284" i="1"/>
  <c r="AW284" i="1" s="1"/>
  <c r="AV284" i="1" s="1"/>
  <c r="AU284" i="1"/>
  <c r="AT284" i="1"/>
  <c r="AS284" i="1"/>
  <c r="AR284" i="1"/>
  <c r="G284" i="1"/>
  <c r="B284" i="1"/>
  <c r="FP270" i="1"/>
  <c r="FN270" i="1"/>
  <c r="EX270" i="1"/>
  <c r="FR270" i="1" s="1"/>
  <c r="CL270" i="1"/>
  <c r="CC270" i="1"/>
  <c r="CA270" i="1"/>
  <c r="BY270" i="1"/>
  <c r="BV270" i="1"/>
  <c r="BS270" i="1"/>
  <c r="BN270" i="1"/>
  <c r="BL270" i="1"/>
  <c r="AY270" i="1"/>
  <c r="AW270" i="1" s="1"/>
  <c r="AV270" i="1" s="1"/>
  <c r="AU270" i="1"/>
  <c r="AT270" i="1"/>
  <c r="AS270" i="1"/>
  <c r="AR270" i="1"/>
  <c r="G270" i="1"/>
  <c r="B270" i="1"/>
  <c r="GT264" i="1"/>
  <c r="GS264" i="1"/>
  <c r="FP264" i="1"/>
  <c r="FN264" i="1"/>
  <c r="EX264" i="1"/>
  <c r="CL264" i="1"/>
  <c r="CC264" i="1"/>
  <c r="CA264" i="1"/>
  <c r="BY264" i="1"/>
  <c r="BV264" i="1"/>
  <c r="BS264" i="1"/>
  <c r="BN264" i="1"/>
  <c r="BL264" i="1"/>
  <c r="AY264" i="1"/>
  <c r="AW264" i="1" s="1"/>
  <c r="AV264" i="1" s="1"/>
  <c r="AU264" i="1"/>
  <c r="AT264" i="1"/>
  <c r="AS264" i="1"/>
  <c r="AR264" i="1"/>
  <c r="G264" i="1"/>
  <c r="GT126" i="1"/>
  <c r="GS126" i="1"/>
  <c r="FP126" i="1"/>
  <c r="FN126" i="1"/>
  <c r="EX126" i="1"/>
  <c r="FR126" i="1" s="1"/>
  <c r="CL126" i="1"/>
  <c r="CC126" i="1"/>
  <c r="CA126" i="1"/>
  <c r="BY126" i="1"/>
  <c r="BV126" i="1"/>
  <c r="BS126" i="1"/>
  <c r="BN126" i="1"/>
  <c r="BL126" i="1"/>
  <c r="AY126" i="1"/>
  <c r="AW126" i="1" s="1"/>
  <c r="AV126" i="1" s="1"/>
  <c r="AU126" i="1"/>
  <c r="AT126" i="1"/>
  <c r="AS126" i="1"/>
  <c r="AR126" i="1"/>
  <c r="G126" i="1"/>
  <c r="B126" i="1"/>
  <c r="FP259" i="1"/>
  <c r="FN259" i="1"/>
  <c r="EX259" i="1"/>
  <c r="FR259" i="1" s="1"/>
  <c r="CL259" i="1"/>
  <c r="CC259" i="1"/>
  <c r="CA259" i="1"/>
  <c r="BY259" i="1"/>
  <c r="BV259" i="1"/>
  <c r="BS259" i="1"/>
  <c r="BN259" i="1"/>
  <c r="BK259" i="1"/>
  <c r="BL259" i="1" s="1"/>
  <c r="AY259" i="1"/>
  <c r="AW259" i="1" s="1"/>
  <c r="AV259" i="1" s="1"/>
  <c r="AU259" i="1"/>
  <c r="AT259" i="1"/>
  <c r="AS259" i="1"/>
  <c r="AR259" i="1"/>
  <c r="B259" i="1"/>
  <c r="FP266" i="1"/>
  <c r="FN266" i="1"/>
  <c r="EX266" i="1"/>
  <c r="FR266" i="1" s="1"/>
  <c r="CL266" i="1"/>
  <c r="CC266" i="1"/>
  <c r="CA266" i="1"/>
  <c r="BY266" i="1"/>
  <c r="BV266" i="1"/>
  <c r="BS266" i="1"/>
  <c r="BN266" i="1"/>
  <c r="BL266" i="1"/>
  <c r="AW266" i="1"/>
  <c r="AV266" i="1" s="1"/>
  <c r="AU266" i="1"/>
  <c r="AT266" i="1"/>
  <c r="AS266" i="1"/>
  <c r="AR266" i="1"/>
  <c r="G266" i="1"/>
  <c r="B266" i="1"/>
  <c r="FP143" i="1"/>
  <c r="FN143" i="1"/>
  <c r="EX143" i="1"/>
  <c r="EY143" i="1" s="1"/>
  <c r="EK143" i="1"/>
  <c r="CL143" i="1"/>
  <c r="CC143" i="1"/>
  <c r="CA143" i="1"/>
  <c r="BY143" i="1"/>
  <c r="BV143" i="1"/>
  <c r="BS143" i="1"/>
  <c r="BN143" i="1"/>
  <c r="BL143" i="1"/>
  <c r="AW143" i="1"/>
  <c r="AU143" i="1"/>
  <c r="AT143" i="1"/>
  <c r="AS143" i="1"/>
  <c r="AR143" i="1"/>
  <c r="G143" i="1"/>
  <c r="B143" i="1"/>
  <c r="FP16" i="1"/>
  <c r="FN16" i="1"/>
  <c r="EX16" i="1"/>
  <c r="EY16" i="1" s="1"/>
  <c r="EK16" i="1"/>
  <c r="CL16" i="1"/>
  <c r="CC16" i="1"/>
  <c r="CA16" i="1"/>
  <c r="BY16" i="1"/>
  <c r="BV16" i="1"/>
  <c r="BS16" i="1"/>
  <c r="BN16" i="1"/>
  <c r="BL16" i="1"/>
  <c r="AW16" i="1"/>
  <c r="AU16" i="1"/>
  <c r="AT16" i="1"/>
  <c r="AS16" i="1"/>
  <c r="AR16" i="1"/>
  <c r="G16" i="1"/>
  <c r="B16" i="1"/>
  <c r="FP275" i="1"/>
  <c r="FN275" i="1"/>
  <c r="EX275" i="1"/>
  <c r="FQ275" i="1" s="1"/>
  <c r="CL275" i="1"/>
  <c r="CC275" i="1"/>
  <c r="CA275" i="1"/>
  <c r="BY275" i="1"/>
  <c r="BV275" i="1"/>
  <c r="BS275" i="1"/>
  <c r="BN275" i="1"/>
  <c r="BL275" i="1"/>
  <c r="AW275" i="1"/>
  <c r="AU275" i="1"/>
  <c r="AT275" i="1"/>
  <c r="AS275" i="1"/>
  <c r="AR275" i="1"/>
  <c r="G275" i="1"/>
  <c r="B275" i="1"/>
  <c r="FP102" i="1"/>
  <c r="FN102" i="1"/>
  <c r="EX102" i="1"/>
  <c r="EY102" i="1" s="1"/>
  <c r="CL102" i="1"/>
  <c r="CC102" i="1"/>
  <c r="CA102" i="1"/>
  <c r="BY102" i="1"/>
  <c r="BV102" i="1"/>
  <c r="BS102" i="1"/>
  <c r="BN102" i="1"/>
  <c r="BL102" i="1"/>
  <c r="AW102" i="1"/>
  <c r="AU102" i="1"/>
  <c r="AT102" i="1"/>
  <c r="AS102" i="1"/>
  <c r="AR102" i="1"/>
  <c r="G102" i="1"/>
  <c r="B102" i="1"/>
  <c r="FP15" i="1"/>
  <c r="FN15" i="1"/>
  <c r="EX15" i="1"/>
  <c r="EK15" i="1"/>
  <c r="CL15" i="1"/>
  <c r="CC15" i="1"/>
  <c r="CA15" i="1"/>
  <c r="BY15" i="1"/>
  <c r="BV15" i="1"/>
  <c r="BS15" i="1"/>
  <c r="BN15" i="1"/>
  <c r="BL15" i="1"/>
  <c r="AW15" i="1"/>
  <c r="AU15" i="1"/>
  <c r="AT15" i="1"/>
  <c r="AS15" i="1"/>
  <c r="AR15" i="1"/>
  <c r="G15" i="1"/>
  <c r="B15" i="1"/>
  <c r="FP76" i="1"/>
  <c r="FN76" i="1"/>
  <c r="EX76" i="1"/>
  <c r="CL76" i="1"/>
  <c r="CC76" i="1"/>
  <c r="CA76" i="1"/>
  <c r="BY76" i="1"/>
  <c r="BV76" i="1"/>
  <c r="BS76" i="1"/>
  <c r="BN76" i="1"/>
  <c r="BL76" i="1"/>
  <c r="AW76" i="1"/>
  <c r="AU76" i="1"/>
  <c r="AT76" i="1"/>
  <c r="AS76" i="1"/>
  <c r="AR76" i="1"/>
  <c r="G76" i="1"/>
  <c r="B76" i="1"/>
  <c r="FP283" i="1"/>
  <c r="FN283" i="1"/>
  <c r="EX283" i="1"/>
  <c r="EY283" i="1" s="1"/>
  <c r="CL283" i="1"/>
  <c r="CC283" i="1"/>
  <c r="CA283" i="1"/>
  <c r="BY283" i="1"/>
  <c r="BV283" i="1"/>
  <c r="BS283" i="1"/>
  <c r="BN283" i="1"/>
  <c r="BL283" i="1"/>
  <c r="AW283" i="1"/>
  <c r="AU283" i="1"/>
  <c r="AT283" i="1"/>
  <c r="AS283" i="1"/>
  <c r="AR283" i="1"/>
  <c r="G283" i="1"/>
  <c r="B283" i="1"/>
  <c r="FP267" i="1"/>
  <c r="FN267" i="1"/>
  <c r="EX267" i="1"/>
  <c r="CL267" i="1"/>
  <c r="CC267" i="1"/>
  <c r="CA267" i="1"/>
  <c r="BY267" i="1"/>
  <c r="BV267" i="1"/>
  <c r="BS267" i="1"/>
  <c r="BN267" i="1"/>
  <c r="BL267" i="1"/>
  <c r="AW267" i="1"/>
  <c r="AU267" i="1"/>
  <c r="AT267" i="1"/>
  <c r="AS267" i="1"/>
  <c r="AR267" i="1"/>
  <c r="FP67" i="1"/>
  <c r="FN67" i="1"/>
  <c r="EX67" i="1"/>
  <c r="FQ67" i="1" s="1"/>
  <c r="CL67" i="1"/>
  <c r="CC67" i="1"/>
  <c r="CA67" i="1"/>
  <c r="BY67" i="1"/>
  <c r="BV67" i="1"/>
  <c r="BS67" i="1"/>
  <c r="BN67" i="1"/>
  <c r="BL67" i="1"/>
  <c r="AW67" i="1"/>
  <c r="AU67" i="1"/>
  <c r="AT67" i="1"/>
  <c r="AS67" i="1"/>
  <c r="AR67" i="1"/>
  <c r="G67" i="1"/>
  <c r="B67" i="1"/>
  <c r="FP254" i="1"/>
  <c r="FN254" i="1"/>
  <c r="EX254" i="1"/>
  <c r="EY254" i="1" s="1"/>
  <c r="EK254" i="1"/>
  <c r="CL254" i="1"/>
  <c r="CC254" i="1"/>
  <c r="CA254" i="1"/>
  <c r="BY254" i="1"/>
  <c r="BV254" i="1"/>
  <c r="BS254" i="1"/>
  <c r="BN254" i="1"/>
  <c r="BL254" i="1"/>
  <c r="AW254" i="1"/>
  <c r="AU254" i="1"/>
  <c r="AT254" i="1"/>
  <c r="AS254" i="1"/>
  <c r="AR254" i="1"/>
  <c r="G254" i="1"/>
  <c r="B254" i="1"/>
  <c r="JQ269" i="1"/>
  <c r="FP269" i="1"/>
  <c r="FN269" i="1"/>
  <c r="EX269" i="1"/>
  <c r="EY269" i="1" s="1"/>
  <c r="EK269" i="1"/>
  <c r="CL269" i="1"/>
  <c r="CC269" i="1"/>
  <c r="CA269" i="1"/>
  <c r="BY269" i="1"/>
  <c r="BV269" i="1"/>
  <c r="BS269" i="1"/>
  <c r="BN269" i="1"/>
  <c r="BL269" i="1"/>
  <c r="AW269" i="1"/>
  <c r="AU269" i="1"/>
  <c r="AT269" i="1"/>
  <c r="AS269" i="1"/>
  <c r="AR269" i="1"/>
  <c r="B269" i="1"/>
  <c r="FR14" i="1"/>
  <c r="FN14" i="1"/>
  <c r="FM14" i="1"/>
  <c r="EK14" i="1"/>
  <c r="CL14" i="1"/>
  <c r="CC14" i="1"/>
  <c r="CA14" i="1"/>
  <c r="BY14" i="1"/>
  <c r="BS14" i="1"/>
  <c r="BL14" i="1"/>
  <c r="AW14" i="1"/>
  <c r="AU14" i="1"/>
  <c r="AT14" i="1"/>
  <c r="AS14" i="1"/>
  <c r="AR14" i="1"/>
  <c r="G14" i="1"/>
  <c r="B14" i="1"/>
  <c r="FR100" i="1"/>
  <c r="FN100" i="1"/>
  <c r="FM100" i="1"/>
  <c r="CL100" i="1"/>
  <c r="CC100" i="1"/>
  <c r="CA100" i="1"/>
  <c r="BY100" i="1"/>
  <c r="BS100" i="1"/>
  <c r="BL100" i="1"/>
  <c r="AW100" i="1"/>
  <c r="AU100" i="1"/>
  <c r="AT100" i="1"/>
  <c r="AS100" i="1"/>
  <c r="AR100" i="1"/>
  <c r="B100" i="1"/>
  <c r="FR58" i="1"/>
  <c r="FN58" i="1"/>
  <c r="FM58" i="1"/>
  <c r="EK58" i="1"/>
  <c r="CL58" i="1"/>
  <c r="CC58" i="1"/>
  <c r="CA58" i="1"/>
  <c r="BY58" i="1"/>
  <c r="BS58" i="1"/>
  <c r="BL58" i="1"/>
  <c r="AW58" i="1"/>
  <c r="AU58" i="1"/>
  <c r="AT58" i="1"/>
  <c r="AS58" i="1"/>
  <c r="AR58" i="1"/>
  <c r="B58" i="1"/>
  <c r="FR281" i="1"/>
  <c r="FN281" i="1"/>
  <c r="FM281" i="1"/>
  <c r="CL281" i="1"/>
  <c r="CC281" i="1"/>
  <c r="CA281" i="1"/>
  <c r="BY281" i="1"/>
  <c r="BS281" i="1"/>
  <c r="BL281" i="1"/>
  <c r="AW281" i="1"/>
  <c r="AU281" i="1"/>
  <c r="AT281" i="1"/>
  <c r="AS281" i="1"/>
  <c r="AR281" i="1"/>
  <c r="G281" i="1"/>
  <c r="B281" i="1"/>
  <c r="FR54" i="1"/>
  <c r="FN54" i="1"/>
  <c r="FM54" i="1"/>
  <c r="EK54" i="1"/>
  <c r="CL54" i="1"/>
  <c r="CC54" i="1"/>
  <c r="CA54" i="1"/>
  <c r="BY54" i="1"/>
  <c r="BV54" i="1"/>
  <c r="BS54" i="1"/>
  <c r="BN54" i="1"/>
  <c r="BL54" i="1"/>
  <c r="AW54" i="1"/>
  <c r="AU54" i="1"/>
  <c r="AT54" i="1"/>
  <c r="AS54" i="1"/>
  <c r="AR54" i="1"/>
  <c r="G54" i="1"/>
  <c r="B54" i="1"/>
  <c r="JU282" i="1"/>
  <c r="JT282" i="1"/>
  <c r="JQ282" i="1"/>
  <c r="FN282" i="1"/>
  <c r="FM282" i="1"/>
  <c r="EK282" i="1"/>
  <c r="CL282" i="1"/>
  <c r="CC282" i="1"/>
  <c r="CA282" i="1"/>
  <c r="BV282" i="1"/>
  <c r="BY282" i="1" s="1"/>
  <c r="BS282" i="1"/>
  <c r="BN282" i="1"/>
  <c r="BL282" i="1"/>
  <c r="AW282" i="1"/>
  <c r="AU282" i="1"/>
  <c r="AT282" i="1"/>
  <c r="AS282" i="1"/>
  <c r="AR282" i="1"/>
  <c r="G282" i="1"/>
  <c r="B282" i="1"/>
  <c r="JU13" i="1"/>
  <c r="JT13" i="1"/>
  <c r="JQ13" i="1"/>
  <c r="JV13" i="1" s="1"/>
  <c r="FM13" i="1"/>
  <c r="EX13" i="1"/>
  <c r="EY13" i="1" s="1"/>
  <c r="EV13" i="1"/>
  <c r="EK13" i="1"/>
  <c r="CL13" i="1"/>
  <c r="CC13" i="1"/>
  <c r="CA13" i="1"/>
  <c r="BV13" i="1"/>
  <c r="BY13" i="1" s="1"/>
  <c r="BS13" i="1"/>
  <c r="BN13" i="1"/>
  <c r="BL13" i="1"/>
  <c r="AW13" i="1"/>
  <c r="AU13" i="1"/>
  <c r="AT13" i="1"/>
  <c r="AS13" i="1"/>
  <c r="AR13" i="1"/>
  <c r="G13" i="1"/>
  <c r="B13" i="1"/>
  <c r="FM268" i="1"/>
  <c r="FD268" i="1"/>
  <c r="FE268" i="1" s="1"/>
  <c r="EX268" i="1"/>
  <c r="FN268" i="1" s="1"/>
  <c r="EV268" i="1"/>
  <c r="CL268" i="1"/>
  <c r="CC268" i="1"/>
  <c r="CA268" i="1"/>
  <c r="BV268" i="1"/>
  <c r="BY268" i="1" s="1"/>
  <c r="BS268" i="1"/>
  <c r="BN268" i="1"/>
  <c r="BL268" i="1"/>
  <c r="AW268" i="1"/>
  <c r="AU268" i="1"/>
  <c r="AT268" i="1"/>
  <c r="AS268" i="1"/>
  <c r="AR268" i="1"/>
  <c r="G268" i="1"/>
  <c r="B268" i="1"/>
  <c r="FM61" i="1"/>
  <c r="EX61" i="1"/>
  <c r="EY61" i="1" s="1"/>
  <c r="EV61" i="1"/>
  <c r="CL61" i="1"/>
  <c r="CC61" i="1"/>
  <c r="CA61" i="1"/>
  <c r="BV61" i="1"/>
  <c r="BY61" i="1" s="1"/>
  <c r="BS61" i="1"/>
  <c r="BN61" i="1"/>
  <c r="BL61" i="1"/>
  <c r="AW61" i="1"/>
  <c r="AU61" i="1"/>
  <c r="AT61" i="1"/>
  <c r="AS61" i="1"/>
  <c r="AR61" i="1"/>
  <c r="B61" i="1"/>
  <c r="FM233" i="1"/>
  <c r="FD233" i="1"/>
  <c r="FE233" i="1" s="1"/>
  <c r="EX233" i="1"/>
  <c r="FN233" i="1" s="1"/>
  <c r="EV233" i="1"/>
  <c r="AQ233" i="1"/>
  <c r="B233" i="1"/>
  <c r="GT142" i="1"/>
  <c r="GS142" i="1"/>
  <c r="FM142" i="1"/>
  <c r="FD142" i="1"/>
  <c r="FE142" i="1" s="1"/>
  <c r="EX142" i="1"/>
  <c r="EV142" i="1"/>
  <c r="EK142" i="1"/>
  <c r="BL142" i="1"/>
  <c r="AW142" i="1"/>
  <c r="AU142" i="1"/>
  <c r="AT142" i="1"/>
  <c r="AS142" i="1"/>
  <c r="AR142" i="1"/>
  <c r="G142" i="1"/>
  <c r="B142" i="1"/>
  <c r="FM214" i="1"/>
  <c r="FD214" i="1"/>
  <c r="FE214" i="1" s="1"/>
  <c r="EX214" i="1"/>
  <c r="FN214" i="1" s="1"/>
  <c r="EV214" i="1"/>
  <c r="CL214" i="1"/>
  <c r="CC214" i="1"/>
  <c r="CA214" i="1"/>
  <c r="BY214" i="1"/>
  <c r="BV214" i="1"/>
  <c r="BS214" i="1"/>
  <c r="BN214" i="1"/>
  <c r="BL214" i="1"/>
  <c r="AW214" i="1"/>
  <c r="AU214" i="1"/>
  <c r="AT214" i="1"/>
  <c r="AS214" i="1"/>
  <c r="AR214" i="1"/>
  <c r="G214" i="1"/>
  <c r="B214" i="1"/>
  <c r="FM213" i="1"/>
  <c r="FD213" i="1"/>
  <c r="FE213" i="1" s="1"/>
  <c r="EX213" i="1"/>
  <c r="EY213" i="1" s="1"/>
  <c r="EV213" i="1"/>
  <c r="EK213" i="1"/>
  <c r="CL213" i="1"/>
  <c r="BW213" i="1"/>
  <c r="BV213" i="1"/>
  <c r="BS213" i="1"/>
  <c r="BN213" i="1"/>
  <c r="BL213" i="1"/>
  <c r="AW213" i="1"/>
  <c r="AU213" i="1"/>
  <c r="AT213" i="1"/>
  <c r="AS213" i="1"/>
  <c r="AR213" i="1"/>
  <c r="G213" i="1"/>
  <c r="B213" i="1"/>
  <c r="FM258" i="1"/>
  <c r="FD258" i="1"/>
  <c r="FE258" i="1" s="1"/>
  <c r="EX258" i="1"/>
  <c r="EY258" i="1" s="1"/>
  <c r="EV258" i="1"/>
  <c r="CL258" i="1"/>
  <c r="BS258" i="1"/>
  <c r="BN258" i="1"/>
  <c r="AW258" i="1"/>
  <c r="AU258" i="1"/>
  <c r="AT258" i="1"/>
  <c r="AS258" i="1"/>
  <c r="AR258" i="1"/>
  <c r="B258" i="1"/>
  <c r="FR66" i="1"/>
  <c r="FN66" i="1"/>
  <c r="CL66" i="1"/>
  <c r="BS66" i="1"/>
  <c r="BN66" i="1"/>
  <c r="AW66" i="1"/>
  <c r="AU66" i="1"/>
  <c r="AT66" i="1"/>
  <c r="AS66" i="1"/>
  <c r="AR66" i="1"/>
  <c r="B66" i="1"/>
  <c r="FR257" i="1"/>
  <c r="FN257" i="1"/>
  <c r="AW257" i="1"/>
  <c r="AU257" i="1"/>
  <c r="AT257" i="1"/>
  <c r="AS257" i="1"/>
  <c r="AR257" i="1"/>
  <c r="B257" i="1"/>
  <c r="FQ253" i="1"/>
  <c r="CL253" i="1"/>
  <c r="BS253" i="1"/>
  <c r="BN253" i="1"/>
  <c r="AW253" i="1"/>
  <c r="AU253" i="1"/>
  <c r="AT253" i="1"/>
  <c r="AS253" i="1"/>
  <c r="AR253" i="1"/>
  <c r="B253" i="1"/>
  <c r="FR256" i="1"/>
  <c r="FN256" i="1"/>
  <c r="EK256" i="1"/>
  <c r="CL256" i="1"/>
  <c r="BS256" i="1"/>
  <c r="BN256" i="1"/>
  <c r="AW256" i="1"/>
  <c r="AU256" i="1"/>
  <c r="AT256" i="1"/>
  <c r="AS256" i="1"/>
  <c r="AR256" i="1"/>
  <c r="G256" i="1"/>
  <c r="B256" i="1"/>
  <c r="FR45" i="1"/>
  <c r="FN45" i="1"/>
  <c r="EK45" i="1"/>
  <c r="CL45" i="1"/>
  <c r="BS45" i="1"/>
  <c r="BN45" i="1"/>
  <c r="AW45" i="1"/>
  <c r="AU45" i="1"/>
  <c r="AT45" i="1"/>
  <c r="AS45" i="1"/>
  <c r="AR45" i="1"/>
  <c r="B45" i="1"/>
  <c r="FR260" i="1"/>
  <c r="FN260" i="1"/>
  <c r="EK260" i="1"/>
  <c r="CL260" i="1"/>
  <c r="BS260" i="1"/>
  <c r="BN260" i="1"/>
  <c r="AW260" i="1"/>
  <c r="AY260" i="1" s="1"/>
  <c r="AX260" i="1" s="1"/>
  <c r="AU260" i="1"/>
  <c r="AT260" i="1"/>
  <c r="AS260" i="1"/>
  <c r="AR260" i="1"/>
  <c r="B260" i="1"/>
  <c r="GT53" i="1"/>
  <c r="GS53" i="1"/>
  <c r="FR53" i="1"/>
  <c r="FN53" i="1"/>
  <c r="EK53" i="1"/>
  <c r="CL53" i="1"/>
  <c r="BS53" i="1"/>
  <c r="BN53" i="1"/>
  <c r="AW53" i="1"/>
  <c r="AU53" i="1"/>
  <c r="AT53" i="1"/>
  <c r="AS53" i="1"/>
  <c r="AR53" i="1"/>
  <c r="B53" i="1"/>
  <c r="GT280" i="1"/>
  <c r="GS280" i="1"/>
  <c r="FR280" i="1"/>
  <c r="FN280" i="1"/>
  <c r="EK280" i="1"/>
  <c r="AW280" i="1"/>
  <c r="B280" i="1"/>
  <c r="GT277" i="1"/>
  <c r="GS277" i="1"/>
  <c r="FR277" i="1"/>
  <c r="FN277" i="1"/>
  <c r="EK277" i="1"/>
  <c r="CL277" i="1"/>
  <c r="CC277" i="1"/>
  <c r="CA277" i="1"/>
  <c r="BY277" i="1"/>
  <c r="BV277" i="1"/>
  <c r="BS277" i="1"/>
  <c r="BN277" i="1"/>
  <c r="AW277" i="1"/>
  <c r="AV277" i="1" s="1"/>
  <c r="AU277" i="1"/>
  <c r="AT277" i="1"/>
  <c r="AS277" i="1"/>
  <c r="AR277" i="1"/>
  <c r="B277" i="1"/>
  <c r="FR92" i="1"/>
  <c r="FN92" i="1"/>
  <c r="EK92" i="1"/>
  <c r="BN92" i="1"/>
  <c r="AW92" i="1"/>
  <c r="AU92" i="1"/>
  <c r="AT92" i="1"/>
  <c r="AS92" i="1"/>
  <c r="AR92" i="1"/>
  <c r="B92" i="1"/>
  <c r="GT274" i="1"/>
  <c r="GS274" i="1"/>
  <c r="FQ274" i="1"/>
  <c r="EK274" i="1"/>
  <c r="AY274" i="1"/>
  <c r="AW274" i="1" s="1"/>
  <c r="AV274" i="1" s="1"/>
  <c r="AU274" i="1"/>
  <c r="AT274" i="1"/>
  <c r="AS274" i="1"/>
  <c r="AR274" i="1"/>
  <c r="B274" i="1"/>
  <c r="FQ279" i="1"/>
  <c r="EK279" i="1"/>
  <c r="AY279" i="1"/>
  <c r="AW279" i="1" s="1"/>
  <c r="AU279" i="1"/>
  <c r="AT279" i="1"/>
  <c r="AS279" i="1"/>
  <c r="AR279" i="1"/>
  <c r="G279" i="1"/>
  <c r="B279" i="1"/>
  <c r="FQ272" i="1"/>
  <c r="EK272" i="1"/>
  <c r="AQ272" i="1"/>
  <c r="B272" i="1"/>
  <c r="FQ262" i="1"/>
  <c r="EK262" i="1"/>
  <c r="CC262" i="1"/>
  <c r="CA262" i="1"/>
  <c r="BY262" i="1"/>
  <c r="BS262" i="1"/>
  <c r="BN262" i="1"/>
  <c r="AY262" i="1"/>
  <c r="AW262" i="1" s="1"/>
  <c r="AU262" i="1"/>
  <c r="AT262" i="1"/>
  <c r="AS262" i="1"/>
  <c r="AR262" i="1"/>
  <c r="B262" i="1"/>
  <c r="FQ110" i="1"/>
  <c r="EK110" i="1"/>
  <c r="CC110" i="1"/>
  <c r="CA110" i="1"/>
  <c r="BY110" i="1"/>
  <c r="BV110" i="1"/>
  <c r="BS110" i="1"/>
  <c r="BN110" i="1"/>
  <c r="AY110" i="1"/>
  <c r="AW110" i="1" s="1"/>
  <c r="AU110" i="1"/>
  <c r="AT110" i="1"/>
  <c r="AS110" i="1"/>
  <c r="AR110" i="1"/>
  <c r="B110" i="1"/>
  <c r="FQ271" i="1"/>
  <c r="EK271" i="1"/>
  <c r="BN271" i="1"/>
  <c r="AY271" i="1"/>
  <c r="AW271" i="1" s="1"/>
  <c r="AU271" i="1"/>
  <c r="AT271" i="1"/>
  <c r="AS271" i="1"/>
  <c r="AR271" i="1"/>
  <c r="B271" i="1"/>
  <c r="FQ87" i="1"/>
  <c r="EK87" i="1"/>
  <c r="CL87" i="1"/>
  <c r="BS87" i="1"/>
  <c r="BN87" i="1"/>
  <c r="AY87" i="1"/>
  <c r="AW87" i="1" s="1"/>
  <c r="AU87" i="1"/>
  <c r="AT87" i="1"/>
  <c r="AS87" i="1"/>
  <c r="AR87" i="1"/>
  <c r="B87" i="1"/>
  <c r="GJ263" i="1"/>
  <c r="FQ263" i="1"/>
  <c r="EK263" i="1"/>
  <c r="CL263" i="1"/>
  <c r="BS263" i="1"/>
  <c r="BN263" i="1"/>
  <c r="AY263" i="1"/>
  <c r="AW263" i="1" s="1"/>
  <c r="AU263" i="1"/>
  <c r="AT263" i="1"/>
  <c r="AS263" i="1"/>
  <c r="AR263" i="1"/>
  <c r="B263" i="1"/>
  <c r="GJ229" i="1"/>
  <c r="FP229" i="1"/>
  <c r="FN229" i="1"/>
  <c r="EX229" i="1"/>
  <c r="FR229" i="1" s="1"/>
  <c r="CL229" i="1"/>
  <c r="CC229" i="1"/>
  <c r="CA229" i="1"/>
  <c r="BY229" i="1"/>
  <c r="BV229" i="1"/>
  <c r="BS229" i="1"/>
  <c r="BN229" i="1"/>
  <c r="BK229" i="1"/>
  <c r="BL229" i="1" s="1"/>
  <c r="AY229" i="1"/>
  <c r="AW229" i="1" s="1"/>
  <c r="AV229" i="1" s="1"/>
  <c r="AU229" i="1"/>
  <c r="AT229" i="1"/>
  <c r="AS229" i="1"/>
  <c r="AR229" i="1"/>
  <c r="G229" i="1"/>
  <c r="B229" i="1"/>
  <c r="GJ204" i="1"/>
  <c r="FP204" i="1"/>
  <c r="FN204" i="1"/>
  <c r="EX204" i="1"/>
  <c r="EY204" i="1" s="1"/>
  <c r="CL204" i="1"/>
  <c r="CC204" i="1"/>
  <c r="CA204" i="1"/>
  <c r="BY204" i="1"/>
  <c r="BV204" i="1"/>
  <c r="BS204" i="1"/>
  <c r="BN204" i="1"/>
  <c r="BL204" i="1"/>
  <c r="AW204" i="1"/>
  <c r="AV204" i="1" s="1"/>
  <c r="AU204" i="1"/>
  <c r="AT204" i="1"/>
  <c r="AS204" i="1"/>
  <c r="AR204" i="1"/>
  <c r="G204" i="1"/>
  <c r="B204" i="1"/>
  <c r="GJ187" i="1"/>
  <c r="FP187" i="1"/>
  <c r="FN187" i="1"/>
  <c r="EX187" i="1"/>
  <c r="EY187" i="1" s="1"/>
  <c r="CL187" i="1"/>
  <c r="CC187" i="1"/>
  <c r="CA187" i="1"/>
  <c r="BY187" i="1"/>
  <c r="BV187" i="1"/>
  <c r="BS187" i="1"/>
  <c r="BN187" i="1"/>
  <c r="BL187" i="1"/>
  <c r="AW187" i="1"/>
  <c r="AV187" i="1" s="1"/>
  <c r="AU187" i="1"/>
  <c r="AT187" i="1"/>
  <c r="AS187" i="1"/>
  <c r="AR187" i="1"/>
  <c r="G187" i="1"/>
  <c r="B187" i="1"/>
  <c r="GJ199" i="1"/>
  <c r="FP199" i="1"/>
  <c r="FN199" i="1"/>
  <c r="EX199" i="1"/>
  <c r="FQ199" i="1" s="1"/>
  <c r="CL199" i="1"/>
  <c r="CC199" i="1"/>
  <c r="CA199" i="1"/>
  <c r="BY199" i="1"/>
  <c r="BV199" i="1"/>
  <c r="BS199" i="1"/>
  <c r="BN199" i="1"/>
  <c r="BL199" i="1"/>
  <c r="AW199" i="1"/>
  <c r="AU199" i="1"/>
  <c r="AT199" i="1"/>
  <c r="AS199" i="1"/>
  <c r="AR199" i="1"/>
  <c r="G199" i="1"/>
  <c r="B199" i="1"/>
  <c r="GJ246" i="1"/>
  <c r="FP246" i="1"/>
  <c r="FN246" i="1"/>
  <c r="EX246" i="1"/>
  <c r="EY246" i="1" s="1"/>
  <c r="EK246" i="1"/>
  <c r="CL246" i="1"/>
  <c r="CC246" i="1"/>
  <c r="CA246" i="1"/>
  <c r="BY246" i="1"/>
  <c r="BV246" i="1"/>
  <c r="BS246" i="1"/>
  <c r="BN246" i="1"/>
  <c r="BL246" i="1"/>
  <c r="AW246" i="1"/>
  <c r="AU246" i="1"/>
  <c r="AT246" i="1"/>
  <c r="AS246" i="1"/>
  <c r="AR246" i="1"/>
  <c r="G246" i="1"/>
  <c r="B246" i="1"/>
  <c r="GJ215" i="1"/>
  <c r="FP215" i="1"/>
  <c r="FN215" i="1"/>
  <c r="EX215" i="1"/>
  <c r="EY215" i="1" s="1"/>
  <c r="CL215" i="1"/>
  <c r="CC215" i="1"/>
  <c r="CA215" i="1"/>
  <c r="BY215" i="1"/>
  <c r="BV215" i="1"/>
  <c r="BS215" i="1"/>
  <c r="BN215" i="1"/>
  <c r="BL215" i="1"/>
  <c r="AW215" i="1"/>
  <c r="AU215" i="1"/>
  <c r="AT215" i="1"/>
  <c r="AS215" i="1"/>
  <c r="AR215" i="1"/>
  <c r="G215" i="1"/>
  <c r="B215" i="1"/>
  <c r="GJ197" i="1"/>
  <c r="FP197" i="1"/>
  <c r="FN197" i="1"/>
  <c r="EX197" i="1"/>
  <c r="CL197" i="1"/>
  <c r="CC197" i="1"/>
  <c r="CA197" i="1"/>
  <c r="BY197" i="1"/>
  <c r="BV197" i="1"/>
  <c r="BS197" i="1"/>
  <c r="BN197" i="1"/>
  <c r="BL197" i="1"/>
  <c r="AW197" i="1"/>
  <c r="AU197" i="1"/>
  <c r="AT197" i="1"/>
  <c r="AS197" i="1"/>
  <c r="AR197" i="1"/>
  <c r="G197" i="1"/>
  <c r="B197" i="1"/>
  <c r="GJ188" i="1"/>
  <c r="FP188" i="1"/>
  <c r="FN188" i="1"/>
  <c r="EX188" i="1"/>
  <c r="EY188" i="1" s="1"/>
  <c r="BV188" i="1"/>
  <c r="BN188" i="1"/>
  <c r="BL188" i="1"/>
  <c r="AW188" i="1"/>
  <c r="AU188" i="1"/>
  <c r="AT188" i="1"/>
  <c r="AS188" i="1"/>
  <c r="AR188" i="1"/>
  <c r="G188" i="1"/>
  <c r="B188" i="1"/>
  <c r="GJ212" i="1"/>
  <c r="FP212" i="1"/>
  <c r="FN212" i="1"/>
  <c r="EX212" i="1"/>
  <c r="EY212" i="1" s="1"/>
  <c r="CL212" i="1"/>
  <c r="CC212" i="1"/>
  <c r="CA212" i="1"/>
  <c r="BY212" i="1"/>
  <c r="BV212" i="1"/>
  <c r="BS212" i="1"/>
  <c r="BN212" i="1"/>
  <c r="BL212" i="1"/>
  <c r="AW212" i="1"/>
  <c r="AU212" i="1"/>
  <c r="AT212" i="1"/>
  <c r="AS212" i="1"/>
  <c r="AR212" i="1"/>
  <c r="G212" i="1"/>
  <c r="B212" i="1"/>
  <c r="GJ243" i="1"/>
  <c r="FP243" i="1"/>
  <c r="FN243" i="1"/>
  <c r="EX243" i="1"/>
  <c r="FQ243" i="1" s="1"/>
  <c r="CL243" i="1"/>
  <c r="CC243" i="1"/>
  <c r="CA243" i="1"/>
  <c r="BY243" i="1"/>
  <c r="BV243" i="1"/>
  <c r="BS243" i="1"/>
  <c r="BN243" i="1"/>
  <c r="BL243" i="1"/>
  <c r="AW243" i="1"/>
  <c r="AU243" i="1"/>
  <c r="AT243" i="1"/>
  <c r="AS243" i="1"/>
  <c r="AR243" i="1"/>
  <c r="B243" i="1"/>
  <c r="GJ235" i="1"/>
  <c r="FP235" i="1"/>
  <c r="FN235" i="1"/>
  <c r="EX235" i="1"/>
  <c r="EK235" i="1"/>
  <c r="CL235" i="1"/>
  <c r="CC235" i="1"/>
  <c r="CA235" i="1"/>
  <c r="BY235" i="1"/>
  <c r="BV235" i="1"/>
  <c r="BS235" i="1"/>
  <c r="BN235" i="1"/>
  <c r="BL235" i="1"/>
  <c r="AW235" i="1"/>
  <c r="AU235" i="1"/>
  <c r="AT235" i="1"/>
  <c r="AS235" i="1"/>
  <c r="AR235" i="1"/>
  <c r="B235" i="1"/>
  <c r="GJ192" i="1"/>
  <c r="FP192" i="1"/>
  <c r="FN192" i="1"/>
  <c r="EX192" i="1"/>
  <c r="EY192" i="1" s="1"/>
  <c r="BV192" i="1"/>
  <c r="BN192" i="1"/>
  <c r="BL192" i="1"/>
  <c r="AW192" i="1"/>
  <c r="AU192" i="1"/>
  <c r="AT192" i="1"/>
  <c r="AS192" i="1"/>
  <c r="AR192" i="1"/>
  <c r="B192" i="1"/>
  <c r="GJ231" i="1"/>
  <c r="FN231" i="1"/>
  <c r="CL231" i="1"/>
  <c r="CC231" i="1"/>
  <c r="CA231" i="1"/>
  <c r="BY231" i="1"/>
  <c r="BV231" i="1"/>
  <c r="BS231" i="1"/>
  <c r="BN231" i="1"/>
  <c r="BL231" i="1"/>
  <c r="AW231" i="1"/>
  <c r="AU231" i="1"/>
  <c r="AT231" i="1"/>
  <c r="AS231" i="1"/>
  <c r="AR231" i="1"/>
  <c r="B231" i="1"/>
  <c r="GJ226" i="1"/>
  <c r="FQ226" i="1"/>
  <c r="FN226" i="1"/>
  <c r="CL226" i="1"/>
  <c r="CC226" i="1"/>
  <c r="CA226" i="1"/>
  <c r="BY226" i="1"/>
  <c r="BV226" i="1"/>
  <c r="BS226" i="1"/>
  <c r="BN226" i="1"/>
  <c r="BL226" i="1"/>
  <c r="AW226" i="1"/>
  <c r="AU226" i="1"/>
  <c r="AT226" i="1"/>
  <c r="AS226" i="1"/>
  <c r="AR226" i="1"/>
  <c r="B226" i="1"/>
  <c r="GJ198" i="1"/>
  <c r="FP198" i="1"/>
  <c r="FN198" i="1"/>
  <c r="EX198" i="1"/>
  <c r="CL198" i="1"/>
  <c r="CC198" i="1"/>
  <c r="CA198" i="1"/>
  <c r="BY198" i="1"/>
  <c r="BV198" i="1"/>
  <c r="BS198" i="1"/>
  <c r="BN198" i="1"/>
  <c r="BL198" i="1"/>
  <c r="AW198" i="1"/>
  <c r="AU198" i="1"/>
  <c r="AT198" i="1"/>
  <c r="AS198" i="1"/>
  <c r="AR198" i="1"/>
  <c r="G198" i="1"/>
  <c r="B198" i="1"/>
  <c r="GJ194" i="1"/>
  <c r="FP194" i="1"/>
  <c r="FN194" i="1"/>
  <c r="EX194" i="1"/>
  <c r="EY194" i="1" s="1"/>
  <c r="AQ194" i="1"/>
  <c r="G194" i="1"/>
  <c r="B194" i="1"/>
  <c r="GJ207" i="1"/>
  <c r="FP207" i="1"/>
  <c r="FN207" i="1"/>
  <c r="EX207" i="1"/>
  <c r="CL207" i="1"/>
  <c r="CC207" i="1"/>
  <c r="CA207" i="1"/>
  <c r="BY207" i="1"/>
  <c r="BV207" i="1"/>
  <c r="BS207" i="1"/>
  <c r="BN207" i="1"/>
  <c r="BL207" i="1"/>
  <c r="AW207" i="1"/>
  <c r="AU207" i="1"/>
  <c r="AT207" i="1"/>
  <c r="AS207" i="1"/>
  <c r="AR207" i="1"/>
  <c r="G207" i="1"/>
  <c r="B207" i="1"/>
  <c r="GJ239" i="1"/>
  <c r="FP239" i="1"/>
  <c r="FN239" i="1"/>
  <c r="EX239" i="1"/>
  <c r="EY239" i="1" s="1"/>
  <c r="EK239" i="1"/>
  <c r="CL239" i="1"/>
  <c r="CC239" i="1"/>
  <c r="CA239" i="1"/>
  <c r="BY239" i="1"/>
  <c r="BV239" i="1"/>
  <c r="BS239" i="1"/>
  <c r="BN239" i="1"/>
  <c r="BL239" i="1"/>
  <c r="AW239" i="1"/>
  <c r="AU239" i="1"/>
  <c r="AT239" i="1"/>
  <c r="AS239" i="1"/>
  <c r="AR239" i="1"/>
  <c r="G239" i="1"/>
  <c r="B239" i="1"/>
  <c r="GJ223" i="1"/>
  <c r="FP223" i="1"/>
  <c r="FN223" i="1"/>
  <c r="EX223" i="1"/>
  <c r="FR223" i="1" s="1"/>
  <c r="AQ223" i="1"/>
  <c r="GJ225" i="1"/>
  <c r="FP225" i="1"/>
  <c r="FN225" i="1"/>
  <c r="EX225" i="1"/>
  <c r="EY225" i="1" s="1"/>
  <c r="CL225" i="1"/>
  <c r="CC225" i="1"/>
  <c r="CA225" i="1"/>
  <c r="BY225" i="1"/>
  <c r="BV225" i="1"/>
  <c r="BS225" i="1"/>
  <c r="BN225" i="1"/>
  <c r="BL225" i="1"/>
  <c r="AW225" i="1"/>
  <c r="AU225" i="1"/>
  <c r="AT225" i="1"/>
  <c r="AS225" i="1"/>
  <c r="AR225" i="1"/>
  <c r="B225" i="1"/>
  <c r="GJ221" i="1"/>
  <c r="FP221" i="1"/>
  <c r="FN221" i="1"/>
  <c r="EX221" i="1"/>
  <c r="EY221" i="1" s="1"/>
  <c r="CL221" i="1"/>
  <c r="CC221" i="1"/>
  <c r="CA221" i="1"/>
  <c r="BY221" i="1"/>
  <c r="BV221" i="1"/>
  <c r="BS221" i="1"/>
  <c r="BN221" i="1"/>
  <c r="BL221" i="1"/>
  <c r="AW221" i="1"/>
  <c r="AU221" i="1"/>
  <c r="AT221" i="1"/>
  <c r="AS221" i="1"/>
  <c r="AR221" i="1"/>
  <c r="B221" i="1"/>
  <c r="GJ250" i="1"/>
  <c r="FP250" i="1"/>
  <c r="FN250" i="1"/>
  <c r="EX250" i="1"/>
  <c r="EK250" i="1"/>
  <c r="CL250" i="1"/>
  <c r="CC250" i="1"/>
  <c r="CA250" i="1"/>
  <c r="BY250" i="1"/>
  <c r="BV250" i="1"/>
  <c r="BS250" i="1"/>
  <c r="BN250" i="1"/>
  <c r="BL250" i="1"/>
  <c r="AW250" i="1"/>
  <c r="AU250" i="1"/>
  <c r="AT250" i="1"/>
  <c r="AS250" i="1"/>
  <c r="AR250" i="1"/>
  <c r="B250" i="1"/>
  <c r="GJ238" i="1"/>
  <c r="FP238" i="1"/>
  <c r="FN238" i="1"/>
  <c r="EX238" i="1"/>
  <c r="EY238" i="1" s="1"/>
  <c r="CL238" i="1"/>
  <c r="CC238" i="1"/>
  <c r="CA238" i="1"/>
  <c r="BY238" i="1"/>
  <c r="BV238" i="1"/>
  <c r="BS238" i="1"/>
  <c r="BN238" i="1"/>
  <c r="BL238" i="1"/>
  <c r="AW238" i="1"/>
  <c r="AU238" i="1"/>
  <c r="AT238" i="1"/>
  <c r="AS238" i="1"/>
  <c r="AR238" i="1"/>
  <c r="B238" i="1"/>
  <c r="GJ244" i="1"/>
  <c r="FP244" i="1"/>
  <c r="FN244" i="1"/>
  <c r="EX244" i="1"/>
  <c r="EY244" i="1" s="1"/>
  <c r="CL244" i="1"/>
  <c r="CC244" i="1"/>
  <c r="CA244" i="1"/>
  <c r="BY244" i="1"/>
  <c r="BV244" i="1"/>
  <c r="BS244" i="1"/>
  <c r="BN244" i="1"/>
  <c r="BL244" i="1"/>
  <c r="AW244" i="1"/>
  <c r="AU244" i="1"/>
  <c r="AT244" i="1"/>
  <c r="AS244" i="1"/>
  <c r="AR244" i="1"/>
  <c r="B244" i="1"/>
  <c r="GJ247" i="1"/>
  <c r="FN247" i="1"/>
  <c r="FM247" i="1"/>
  <c r="CL247" i="1"/>
  <c r="CC247" i="1"/>
  <c r="CA247" i="1"/>
  <c r="BY247" i="1"/>
  <c r="BS247" i="1"/>
  <c r="BL247" i="1"/>
  <c r="AW247" i="1"/>
  <c r="AU247" i="1"/>
  <c r="AT247" i="1"/>
  <c r="AS247" i="1"/>
  <c r="AR247" i="1"/>
  <c r="B247" i="1"/>
  <c r="GJ236" i="1"/>
  <c r="FN236" i="1"/>
  <c r="FM236" i="1"/>
  <c r="CL236" i="1"/>
  <c r="CC236" i="1"/>
  <c r="CA236" i="1"/>
  <c r="BY236" i="1"/>
  <c r="BS236" i="1"/>
  <c r="BN236" i="1"/>
  <c r="BL236" i="1"/>
  <c r="AW236" i="1"/>
  <c r="AU236" i="1"/>
  <c r="AT236" i="1"/>
  <c r="AS236" i="1"/>
  <c r="AR236" i="1"/>
  <c r="B236" i="1"/>
  <c r="GJ191" i="1"/>
  <c r="FN191" i="1"/>
  <c r="FM191" i="1"/>
  <c r="EK191" i="1"/>
  <c r="CL191" i="1"/>
  <c r="CC191" i="1"/>
  <c r="CA191" i="1"/>
  <c r="BY191" i="1"/>
  <c r="BS191" i="1"/>
  <c r="BL191" i="1"/>
  <c r="AW191" i="1"/>
  <c r="AU191" i="1"/>
  <c r="AT191" i="1"/>
  <c r="AS191" i="1"/>
  <c r="AR191" i="1"/>
  <c r="B191" i="1"/>
  <c r="GJ208" i="1"/>
  <c r="FM208" i="1"/>
  <c r="EX208" i="1"/>
  <c r="FN208" i="1" s="1"/>
  <c r="EV208" i="1"/>
  <c r="BL208" i="1"/>
  <c r="AW208" i="1"/>
  <c r="AU208" i="1"/>
  <c r="AT208" i="1"/>
  <c r="AS208" i="1"/>
  <c r="AR208" i="1"/>
  <c r="B208" i="1"/>
  <c r="GJ203" i="1"/>
  <c r="FM203" i="1"/>
  <c r="EX203" i="1"/>
  <c r="EV203" i="1"/>
  <c r="EK203" i="1"/>
  <c r="BL203" i="1"/>
  <c r="AW203" i="1"/>
  <c r="AU203" i="1"/>
  <c r="AT203" i="1"/>
  <c r="AS203" i="1"/>
  <c r="AR203" i="1"/>
  <c r="B203" i="1"/>
  <c r="GJ210" i="1"/>
  <c r="FM210" i="1"/>
  <c r="EX210" i="1"/>
  <c r="EY210" i="1" s="1"/>
  <c r="EV210" i="1"/>
  <c r="EK210" i="1"/>
  <c r="CL210" i="1"/>
  <c r="CC210" i="1"/>
  <c r="CA210" i="1"/>
  <c r="BY210" i="1"/>
  <c r="BS210" i="1"/>
  <c r="BN210" i="1"/>
  <c r="BL210" i="1"/>
  <c r="AW210" i="1"/>
  <c r="AU210" i="1"/>
  <c r="AT210" i="1"/>
  <c r="AS210" i="1"/>
  <c r="AR210" i="1"/>
  <c r="B210" i="1"/>
  <c r="GJ217" i="1"/>
  <c r="FM217" i="1"/>
  <c r="FD217" i="1"/>
  <c r="FE217" i="1" s="1"/>
  <c r="EX217" i="1"/>
  <c r="FN217" i="1" s="1"/>
  <c r="EV217" i="1"/>
  <c r="CL217" i="1"/>
  <c r="CC217" i="1"/>
  <c r="CA217" i="1"/>
  <c r="BV217" i="1"/>
  <c r="BY217" i="1" s="1"/>
  <c r="BS217" i="1"/>
  <c r="BN217" i="1"/>
  <c r="BL217" i="1"/>
  <c r="AW217" i="1"/>
  <c r="AU217" i="1"/>
  <c r="AT217" i="1"/>
  <c r="AS217" i="1"/>
  <c r="AR217" i="1"/>
  <c r="G217" i="1"/>
  <c r="B217" i="1"/>
  <c r="GJ196" i="1"/>
  <c r="FM196" i="1"/>
  <c r="EX196" i="1"/>
  <c r="EV196" i="1"/>
  <c r="CL196" i="1"/>
  <c r="CC196" i="1"/>
  <c r="CA196" i="1"/>
  <c r="BY196" i="1"/>
  <c r="BS196" i="1"/>
  <c r="BL196" i="1"/>
  <c r="AW196" i="1"/>
  <c r="AU196" i="1"/>
  <c r="AT196" i="1"/>
  <c r="AS196" i="1"/>
  <c r="AR196" i="1"/>
  <c r="G196" i="1"/>
  <c r="B196" i="1"/>
  <c r="JQ205" i="1"/>
  <c r="GJ205" i="1"/>
  <c r="FM205" i="1"/>
  <c r="EX205" i="1"/>
  <c r="EY205" i="1" s="1"/>
  <c r="EV205" i="1"/>
  <c r="EK205" i="1"/>
  <c r="CL205" i="1"/>
  <c r="CC205" i="1"/>
  <c r="CA205" i="1"/>
  <c r="BY205" i="1"/>
  <c r="BS205" i="1"/>
  <c r="BL205" i="1"/>
  <c r="AW205" i="1"/>
  <c r="AU205" i="1"/>
  <c r="AT205" i="1"/>
  <c r="AS205" i="1"/>
  <c r="AR205" i="1"/>
  <c r="G205" i="1"/>
  <c r="B205" i="1"/>
  <c r="GJ216" i="1"/>
  <c r="FM216" i="1"/>
  <c r="FD216" i="1"/>
  <c r="FE216" i="1" s="1"/>
  <c r="EX216" i="1"/>
  <c r="EY216" i="1" s="1"/>
  <c r="EV216" i="1"/>
  <c r="EK216" i="1"/>
  <c r="BL216" i="1"/>
  <c r="AW216" i="1"/>
  <c r="AU216" i="1"/>
  <c r="AT216" i="1"/>
  <c r="AS216" i="1"/>
  <c r="AR216" i="1"/>
  <c r="G216" i="1"/>
  <c r="B216" i="1"/>
  <c r="GJ237" i="1"/>
  <c r="FM237" i="1"/>
  <c r="EX237" i="1"/>
  <c r="EY237" i="1" s="1"/>
  <c r="EV237" i="1"/>
  <c r="EK237" i="1"/>
  <c r="AW237" i="1"/>
  <c r="AU237" i="1"/>
  <c r="AT237" i="1"/>
  <c r="AS237" i="1"/>
  <c r="AR237" i="1"/>
  <c r="B237" i="1"/>
  <c r="GJ222" i="1"/>
  <c r="FR222" i="1"/>
  <c r="FN222" i="1"/>
  <c r="EK222" i="1"/>
  <c r="CL222" i="1"/>
  <c r="BS222" i="1"/>
  <c r="AW222" i="1"/>
  <c r="AU222" i="1"/>
  <c r="AT222" i="1"/>
  <c r="AS222" i="1"/>
  <c r="AR222" i="1"/>
  <c r="B222" i="1"/>
  <c r="GJ211" i="1"/>
  <c r="FN211" i="1"/>
  <c r="EK211" i="1"/>
  <c r="CL211" i="1"/>
  <c r="BS211" i="1"/>
  <c r="BN211" i="1"/>
  <c r="AW211" i="1"/>
  <c r="AV211" i="1" s="1"/>
  <c r="AU211" i="1"/>
  <c r="AT211" i="1"/>
  <c r="AS211" i="1"/>
  <c r="AR211" i="1"/>
  <c r="B211" i="1"/>
  <c r="GJ245" i="1"/>
  <c r="FQ245" i="1"/>
  <c r="EK245" i="1"/>
  <c r="AW245" i="1"/>
  <c r="AY245" i="1" s="1"/>
  <c r="AX245" i="1" s="1"/>
  <c r="AU245" i="1"/>
  <c r="AT245" i="1"/>
  <c r="AS245" i="1"/>
  <c r="AR245" i="1"/>
  <c r="B245" i="1"/>
  <c r="GJ230" i="1"/>
  <c r="EK230" i="1"/>
  <c r="CL230" i="1"/>
  <c r="CC230" i="1"/>
  <c r="CA230" i="1"/>
  <c r="BY230" i="1"/>
  <c r="BS230" i="1"/>
  <c r="AU230" i="1"/>
  <c r="AT230" i="1"/>
  <c r="AS230" i="1"/>
  <c r="AR230" i="1"/>
  <c r="B230" i="1"/>
  <c r="GJ218" i="1"/>
  <c r="EK218" i="1"/>
  <c r="BN218" i="1"/>
  <c r="AV218" i="1"/>
  <c r="AU218" i="1"/>
  <c r="AT218" i="1"/>
  <c r="AS218" i="1"/>
  <c r="AR218" i="1"/>
  <c r="B218" i="1"/>
  <c r="GJ234" i="1"/>
  <c r="EK234" i="1"/>
  <c r="BN234" i="1"/>
  <c r="AY234" i="1"/>
  <c r="AW234" i="1" s="1"/>
  <c r="AU234" i="1"/>
  <c r="AT234" i="1"/>
  <c r="AS234" i="1"/>
  <c r="AR234" i="1"/>
  <c r="B234" i="1"/>
  <c r="GJ232" i="1"/>
  <c r="EK232" i="1"/>
  <c r="AY232" i="1"/>
  <c r="AW232" i="1" s="1"/>
  <c r="AV232" i="1" s="1"/>
  <c r="AU232" i="1"/>
  <c r="AT232" i="1"/>
  <c r="AS232" i="1"/>
  <c r="AR232" i="1"/>
  <c r="B232" i="1"/>
  <c r="GJ252" i="1"/>
  <c r="EK252" i="1"/>
  <c r="AQ252" i="1"/>
  <c r="B252" i="1"/>
  <c r="GJ200" i="1"/>
  <c r="EK200" i="1"/>
  <c r="AQ200" i="1"/>
  <c r="B200" i="1"/>
  <c r="GJ219" i="1"/>
  <c r="EK219" i="1"/>
  <c r="CL219" i="1"/>
  <c r="CC219" i="1"/>
  <c r="CA219" i="1"/>
  <c r="BY219" i="1"/>
  <c r="BS219" i="1"/>
  <c r="AU219" i="1"/>
  <c r="AT219" i="1"/>
  <c r="AS219" i="1"/>
  <c r="AR219" i="1"/>
  <c r="B219" i="1"/>
  <c r="GJ251" i="1"/>
  <c r="EK251" i="1"/>
  <c r="CL251" i="1"/>
  <c r="CC251" i="1"/>
  <c r="CA251" i="1"/>
  <c r="BY251" i="1"/>
  <c r="BS251" i="1"/>
  <c r="AU251" i="1"/>
  <c r="AT251" i="1"/>
  <c r="AS251" i="1"/>
  <c r="AR251" i="1"/>
  <c r="B251" i="1"/>
  <c r="GJ202" i="1"/>
  <c r="EK202" i="1"/>
  <c r="AU202" i="1"/>
  <c r="AT202" i="1"/>
  <c r="AS202" i="1"/>
  <c r="AR202" i="1"/>
  <c r="B202" i="1"/>
  <c r="GJ248" i="1"/>
  <c r="EK248" i="1"/>
  <c r="CL248" i="1"/>
  <c r="CC248" i="1"/>
  <c r="CA248" i="1"/>
  <c r="BY248" i="1"/>
  <c r="BS248" i="1"/>
  <c r="AU248" i="1"/>
  <c r="AT248" i="1"/>
  <c r="AS248" i="1"/>
  <c r="AR248" i="1"/>
  <c r="B248" i="1"/>
  <c r="GJ195" i="1"/>
  <c r="EK195" i="1"/>
  <c r="AU195" i="1"/>
  <c r="AT195" i="1"/>
  <c r="AS195" i="1"/>
  <c r="AR195" i="1"/>
  <c r="B195" i="1"/>
  <c r="GJ206" i="1"/>
  <c r="EK206" i="1"/>
  <c r="AY206" i="1"/>
  <c r="AW206" i="1" s="1"/>
  <c r="AV206" i="1" s="1"/>
  <c r="AU206" i="1"/>
  <c r="AT206" i="1"/>
  <c r="AS206" i="1"/>
  <c r="AR206" i="1"/>
  <c r="B206" i="1"/>
  <c r="GJ240" i="1"/>
  <c r="EK240" i="1"/>
  <c r="AY240" i="1"/>
  <c r="AW240" i="1" s="1"/>
  <c r="AV240" i="1" s="1"/>
  <c r="AU240" i="1"/>
  <c r="AT240" i="1"/>
  <c r="AS240" i="1"/>
  <c r="AR240" i="1"/>
  <c r="B240" i="1"/>
  <c r="GJ241" i="1"/>
  <c r="EK241" i="1"/>
  <c r="AQ241" i="1"/>
  <c r="B241" i="1"/>
  <c r="GJ209" i="1"/>
  <c r="EK209" i="1"/>
  <c r="AQ209" i="1"/>
  <c r="B209" i="1"/>
  <c r="GJ228" i="1"/>
  <c r="EK228" i="1"/>
  <c r="AQ228" i="1"/>
  <c r="B228" i="1"/>
  <c r="GJ189" i="1"/>
  <c r="FQ189" i="1"/>
  <c r="EK189" i="1"/>
  <c r="AU189" i="1"/>
  <c r="AT189" i="1"/>
  <c r="AS189" i="1"/>
  <c r="AR189" i="1"/>
  <c r="B189" i="1"/>
  <c r="GM186" i="1"/>
  <c r="GJ186" i="1"/>
  <c r="FR186" i="1"/>
  <c r="FN186" i="1"/>
  <c r="EK186" i="1"/>
  <c r="CL186" i="1"/>
  <c r="BS186" i="1"/>
  <c r="BN186" i="1"/>
  <c r="AW186" i="1"/>
  <c r="AU186" i="1"/>
  <c r="AT186" i="1"/>
  <c r="AS186" i="1"/>
  <c r="AR186" i="1"/>
  <c r="B186" i="1"/>
  <c r="JU249" i="1"/>
  <c r="JT249" i="1"/>
  <c r="JQ249" i="1"/>
  <c r="JV249" i="1" s="1"/>
  <c r="GM249" i="1"/>
  <c r="FM249" i="1"/>
  <c r="EX249" i="1"/>
  <c r="EY249" i="1" s="1"/>
  <c r="EV249" i="1"/>
  <c r="EK249" i="1"/>
  <c r="CL249" i="1"/>
  <c r="CC249" i="1"/>
  <c r="CA249" i="1"/>
  <c r="BV249" i="1"/>
  <c r="BY249" i="1" s="1"/>
  <c r="BS249" i="1"/>
  <c r="BN249" i="1"/>
  <c r="BL249" i="1"/>
  <c r="AW249" i="1"/>
  <c r="AU249" i="1"/>
  <c r="AT249" i="1"/>
  <c r="AS249" i="1"/>
  <c r="AR249" i="1"/>
  <c r="B249" i="1"/>
  <c r="GM224" i="1"/>
  <c r="FP224" i="1"/>
  <c r="FN224" i="1"/>
  <c r="EX224" i="1"/>
  <c r="FQ224" i="1" s="1"/>
  <c r="EK224" i="1"/>
  <c r="CL224" i="1"/>
  <c r="CC224" i="1"/>
  <c r="CA224" i="1"/>
  <c r="BY224" i="1"/>
  <c r="BV224" i="1"/>
  <c r="BS224" i="1"/>
  <c r="BN224" i="1"/>
  <c r="BL224" i="1"/>
  <c r="AW224" i="1"/>
  <c r="AV224" i="1" s="1"/>
  <c r="AU224" i="1"/>
  <c r="AT224" i="1"/>
  <c r="AS224" i="1"/>
  <c r="AR224" i="1"/>
  <c r="G224" i="1"/>
  <c r="B224" i="1"/>
  <c r="GM185" i="1"/>
  <c r="FM185" i="1"/>
  <c r="FD185" i="1"/>
  <c r="FE185" i="1" s="1"/>
  <c r="EX185" i="1"/>
  <c r="FN185" i="1" s="1"/>
  <c r="EV185" i="1"/>
  <c r="EK185" i="1"/>
  <c r="CL185" i="1"/>
  <c r="BV185" i="1"/>
  <c r="BY185" i="1" s="1"/>
  <c r="BW185" i="1" s="1"/>
  <c r="BS185" i="1"/>
  <c r="BN185" i="1"/>
  <c r="BL185" i="1"/>
  <c r="AW185" i="1"/>
  <c r="AU185" i="1"/>
  <c r="AT185" i="1"/>
  <c r="AS185" i="1"/>
  <c r="AR185" i="1"/>
  <c r="G185" i="1"/>
  <c r="B185" i="1"/>
  <c r="GM184" i="1"/>
  <c r="FR184" i="1"/>
  <c r="FN184" i="1"/>
  <c r="EK184" i="1"/>
  <c r="AW184" i="1"/>
  <c r="AU184" i="1"/>
  <c r="AT184" i="1"/>
  <c r="AS184" i="1"/>
  <c r="AR184" i="1"/>
  <c r="B184" i="1"/>
  <c r="GM183" i="1"/>
  <c r="FP183" i="1"/>
  <c r="FN183" i="1"/>
  <c r="EX183" i="1"/>
  <c r="FQ183" i="1" s="1"/>
  <c r="EK183" i="1"/>
  <c r="CL183" i="1"/>
  <c r="CC183" i="1"/>
  <c r="CA183" i="1"/>
  <c r="BY183" i="1"/>
  <c r="BV183" i="1"/>
  <c r="BS183" i="1"/>
  <c r="BN183" i="1"/>
  <c r="BL183" i="1"/>
  <c r="AW183" i="1"/>
  <c r="AU183" i="1"/>
  <c r="AT183" i="1"/>
  <c r="AS183" i="1"/>
  <c r="AR183" i="1"/>
  <c r="G183" i="1"/>
  <c r="GM182" i="1"/>
  <c r="FM182" i="1"/>
  <c r="EX182" i="1"/>
  <c r="EY182" i="1" s="1"/>
  <c r="EV182" i="1"/>
  <c r="EK182" i="1"/>
  <c r="CL182" i="1"/>
  <c r="CC182" i="1"/>
  <c r="CA182" i="1"/>
  <c r="BY182" i="1"/>
  <c r="BS182" i="1"/>
  <c r="BL182" i="1"/>
  <c r="AW182" i="1"/>
  <c r="AU182" i="1"/>
  <c r="AT182" i="1"/>
  <c r="AS182" i="1"/>
  <c r="AR182" i="1"/>
  <c r="G182" i="1"/>
  <c r="B182" i="1"/>
  <c r="GM174" i="1"/>
  <c r="FR174" i="1"/>
  <c r="FN174" i="1"/>
  <c r="EK174" i="1"/>
  <c r="CL174" i="1"/>
  <c r="BS174" i="1"/>
  <c r="BN174" i="1"/>
  <c r="AW174" i="1"/>
  <c r="AU174" i="1"/>
  <c r="AT174" i="1"/>
  <c r="AS174" i="1"/>
  <c r="AR174" i="1"/>
  <c r="B174" i="1"/>
  <c r="GM180" i="1"/>
  <c r="FR180" i="1"/>
  <c r="FN180" i="1"/>
  <c r="EK180" i="1"/>
  <c r="CL180" i="1"/>
  <c r="BS180" i="1"/>
  <c r="BN180" i="1"/>
  <c r="AW180" i="1"/>
  <c r="AU180" i="1"/>
  <c r="AT180" i="1"/>
  <c r="AS180" i="1"/>
  <c r="AR180" i="1"/>
  <c r="B180" i="1"/>
  <c r="GM179" i="1"/>
  <c r="FQ179" i="1"/>
  <c r="EK179" i="1"/>
  <c r="AY179" i="1"/>
  <c r="AW179" i="1" s="1"/>
  <c r="AU179" i="1"/>
  <c r="AT179" i="1"/>
  <c r="AS179" i="1"/>
  <c r="AR179" i="1"/>
  <c r="B179" i="1"/>
  <c r="GM5" i="1"/>
  <c r="FR5" i="1"/>
  <c r="FN5" i="1"/>
  <c r="EK5" i="1"/>
  <c r="CL5" i="1"/>
  <c r="BS5" i="1"/>
  <c r="BN5" i="1"/>
  <c r="AW5" i="1"/>
  <c r="AU5" i="1"/>
  <c r="AT5" i="1"/>
  <c r="AS5" i="1"/>
  <c r="AR5" i="1"/>
  <c r="G5" i="1"/>
  <c r="B5" i="1"/>
  <c r="GM177" i="1"/>
  <c r="FP177" i="1"/>
  <c r="FN177" i="1"/>
  <c r="EX177" i="1"/>
  <c r="FQ177" i="1" s="1"/>
  <c r="CL177" i="1"/>
  <c r="CC177" i="1"/>
  <c r="CA177" i="1"/>
  <c r="BY177" i="1"/>
  <c r="BV177" i="1"/>
  <c r="BS177" i="1"/>
  <c r="BN177" i="1"/>
  <c r="BK177" i="1"/>
  <c r="BL177" i="1" s="1"/>
  <c r="AY177" i="1"/>
  <c r="AW177" i="1" s="1"/>
  <c r="AV177" i="1" s="1"/>
  <c r="AU177" i="1"/>
  <c r="AT177" i="1"/>
  <c r="AS177" i="1"/>
  <c r="AR177" i="1"/>
  <c r="G177" i="1"/>
  <c r="B177" i="1"/>
  <c r="GM178" i="1"/>
  <c r="FR178" i="1"/>
  <c r="FN178" i="1"/>
  <c r="EK178" i="1"/>
  <c r="CL178" i="1"/>
  <c r="CC178" i="1"/>
  <c r="CA178" i="1"/>
  <c r="BY178" i="1"/>
  <c r="BV178" i="1"/>
  <c r="BS178" i="1"/>
  <c r="BN178" i="1"/>
  <c r="AW178" i="1"/>
  <c r="AU178" i="1"/>
  <c r="AT178" i="1"/>
  <c r="AS178" i="1"/>
  <c r="AR178" i="1"/>
  <c r="B178" i="1"/>
  <c r="GM181" i="1"/>
  <c r="FQ181" i="1"/>
  <c r="EK181" i="1"/>
  <c r="CL181" i="1"/>
  <c r="CC181" i="1"/>
  <c r="CA181" i="1"/>
  <c r="BY181" i="1"/>
  <c r="BV181" i="1"/>
  <c r="BS181" i="1"/>
  <c r="BN181" i="1"/>
  <c r="AW181" i="1"/>
  <c r="AU181" i="1"/>
  <c r="AT181" i="1"/>
  <c r="AS181" i="1"/>
  <c r="AR181" i="1"/>
  <c r="B181" i="1"/>
  <c r="GM176" i="1"/>
  <c r="FQ176" i="1"/>
  <c r="EK176" i="1"/>
  <c r="AQ176" i="1"/>
  <c r="B176" i="1"/>
  <c r="GM175" i="1"/>
  <c r="FP175" i="1"/>
  <c r="FN175" i="1"/>
  <c r="EX175" i="1"/>
  <c r="FR175" i="1" s="1"/>
  <c r="EK175" i="1"/>
  <c r="CL175" i="1"/>
  <c r="CC175" i="1"/>
  <c r="CA175" i="1"/>
  <c r="BY175" i="1"/>
  <c r="BV175" i="1"/>
  <c r="BS175" i="1"/>
  <c r="BN175" i="1"/>
  <c r="BK175" i="1"/>
  <c r="BL175" i="1" s="1"/>
  <c r="AY175" i="1"/>
  <c r="AW175" i="1" s="1"/>
  <c r="AV175" i="1" s="1"/>
  <c r="AU175" i="1"/>
  <c r="AT175" i="1"/>
  <c r="AS175" i="1"/>
  <c r="AR175" i="1"/>
  <c r="G175" i="1"/>
  <c r="B175" i="1"/>
  <c r="GM173" i="1"/>
  <c r="FR173" i="1"/>
  <c r="FN173" i="1"/>
  <c r="EK173" i="1"/>
  <c r="CL173" i="1"/>
  <c r="BS173" i="1"/>
  <c r="BN173" i="1"/>
  <c r="AW173" i="1"/>
  <c r="AU173" i="1"/>
  <c r="AT173" i="1"/>
  <c r="AS173" i="1"/>
  <c r="AR173" i="1"/>
  <c r="B173" i="1"/>
  <c r="GM227" i="1"/>
  <c r="FR227" i="1"/>
  <c r="FN227" i="1"/>
  <c r="EK227" i="1"/>
  <c r="CL227" i="1"/>
  <c r="BS227" i="1"/>
  <c r="BN227" i="1"/>
  <c r="AW227" i="1"/>
  <c r="AV227" i="1" s="1"/>
  <c r="AU227" i="1"/>
  <c r="AT227" i="1"/>
  <c r="AS227" i="1"/>
  <c r="AR227" i="1"/>
  <c r="B227" i="1"/>
  <c r="GM171" i="1"/>
  <c r="FP171" i="1"/>
  <c r="FN171" i="1"/>
  <c r="EX171" i="1"/>
  <c r="FQ171" i="1" s="1"/>
  <c r="CL171" i="1"/>
  <c r="CC171" i="1"/>
  <c r="CA171" i="1"/>
  <c r="BY171" i="1"/>
  <c r="BV171" i="1"/>
  <c r="BS171" i="1"/>
  <c r="BN171" i="1"/>
  <c r="BL171" i="1"/>
  <c r="AW171" i="1"/>
  <c r="AU171" i="1"/>
  <c r="AT171" i="1"/>
  <c r="AS171" i="1"/>
  <c r="AR171" i="1"/>
  <c r="G171" i="1"/>
  <c r="B171" i="1"/>
  <c r="GM172" i="1"/>
  <c r="FN172" i="1"/>
  <c r="EK172" i="1"/>
  <c r="CL172" i="1"/>
  <c r="CC172" i="1"/>
  <c r="CA172" i="1"/>
  <c r="BY172" i="1"/>
  <c r="BV172" i="1"/>
  <c r="BS172" i="1"/>
  <c r="BN172" i="1"/>
  <c r="AW172" i="1"/>
  <c r="AU172" i="1"/>
  <c r="AT172" i="1"/>
  <c r="AS172" i="1"/>
  <c r="AR172" i="1"/>
  <c r="B172" i="1"/>
  <c r="GM170" i="1"/>
  <c r="FR170" i="1"/>
  <c r="FQ170" i="1"/>
  <c r="EK170" i="1"/>
  <c r="CL170" i="1"/>
  <c r="CC170" i="1"/>
  <c r="CA170" i="1"/>
  <c r="BY170" i="1"/>
  <c r="BV170" i="1"/>
  <c r="BS170" i="1"/>
  <c r="BN170" i="1"/>
  <c r="AW170" i="1"/>
  <c r="AU170" i="1"/>
  <c r="AT170" i="1"/>
  <c r="AS170" i="1"/>
  <c r="AR170" i="1"/>
  <c r="GM242" i="1"/>
  <c r="FQ242" i="1"/>
  <c r="EK242" i="1"/>
  <c r="CL242" i="1"/>
  <c r="CC242" i="1"/>
  <c r="CA242" i="1"/>
  <c r="BY242" i="1"/>
  <c r="BV242" i="1"/>
  <c r="BS242" i="1"/>
  <c r="AY242" i="1"/>
  <c r="AW242" i="1" s="1"/>
  <c r="AU242" i="1"/>
  <c r="AT242" i="1"/>
  <c r="AS242" i="1"/>
  <c r="AR242" i="1"/>
  <c r="B242" i="1"/>
  <c r="GM165" i="1"/>
  <c r="FP165" i="1"/>
  <c r="FN165" i="1"/>
  <c r="EX165" i="1"/>
  <c r="EK165" i="1"/>
  <c r="CL165" i="1"/>
  <c r="CC165" i="1"/>
  <c r="CA165" i="1"/>
  <c r="BY165" i="1"/>
  <c r="BV165" i="1"/>
  <c r="BS165" i="1"/>
  <c r="BN165" i="1"/>
  <c r="BL165" i="1"/>
  <c r="AY165" i="1"/>
  <c r="AW165" i="1" s="1"/>
  <c r="AV165" i="1" s="1"/>
  <c r="AU165" i="1"/>
  <c r="AT165" i="1"/>
  <c r="AS165" i="1"/>
  <c r="AR165" i="1"/>
  <c r="G165" i="1"/>
  <c r="B165" i="1"/>
  <c r="GM166" i="1"/>
  <c r="FR166" i="1"/>
  <c r="FQ166" i="1"/>
  <c r="EK166" i="1"/>
  <c r="CL166" i="1"/>
  <c r="CC166" i="1"/>
  <c r="CA166" i="1"/>
  <c r="BY166" i="1"/>
  <c r="BV166" i="1"/>
  <c r="BS166" i="1"/>
  <c r="BN166" i="1"/>
  <c r="AW166" i="1"/>
  <c r="AU166" i="1"/>
  <c r="AT166" i="1"/>
  <c r="AS166" i="1"/>
  <c r="AR166" i="1"/>
  <c r="B166" i="1"/>
  <c r="GM164" i="1"/>
  <c r="FQ164" i="1"/>
  <c r="EK164" i="1"/>
  <c r="CL164" i="1"/>
  <c r="CC164" i="1"/>
  <c r="CA164" i="1"/>
  <c r="BY164" i="1"/>
  <c r="BV164" i="1"/>
  <c r="BS164" i="1"/>
  <c r="AU164" i="1"/>
  <c r="AT164" i="1"/>
  <c r="AS164" i="1"/>
  <c r="AR164" i="1"/>
  <c r="B164" i="1"/>
  <c r="GM85" i="1"/>
  <c r="FP85" i="1"/>
  <c r="FN85" i="1"/>
  <c r="EX85" i="1"/>
  <c r="FR85" i="1" s="1"/>
  <c r="EK85" i="1"/>
  <c r="CL85" i="1"/>
  <c r="CC85" i="1"/>
  <c r="CA85" i="1"/>
  <c r="BY85" i="1"/>
  <c r="BV85" i="1"/>
  <c r="BS85" i="1"/>
  <c r="BN85" i="1"/>
  <c r="BL85" i="1"/>
  <c r="AW85" i="1"/>
  <c r="AU85" i="1"/>
  <c r="AT85" i="1"/>
  <c r="AS85" i="1"/>
  <c r="AR85" i="1"/>
  <c r="G85" i="1"/>
  <c r="B85" i="1"/>
  <c r="GM169" i="1"/>
  <c r="FM169" i="1"/>
  <c r="EX169" i="1"/>
  <c r="EY169" i="1" s="1"/>
  <c r="EV169" i="1"/>
  <c r="EK169" i="1"/>
  <c r="CL169" i="1"/>
  <c r="CC169" i="1"/>
  <c r="CA169" i="1"/>
  <c r="BY169" i="1"/>
  <c r="BS169" i="1"/>
  <c r="BL169" i="1"/>
  <c r="AW169" i="1"/>
  <c r="AU169" i="1"/>
  <c r="AT169" i="1"/>
  <c r="AS169" i="1"/>
  <c r="AR169" i="1"/>
  <c r="G169" i="1"/>
  <c r="B169" i="1"/>
  <c r="GM161" i="1"/>
  <c r="FR161" i="1"/>
  <c r="FN161" i="1"/>
  <c r="EK161" i="1"/>
  <c r="CL161" i="1"/>
  <c r="BS161" i="1"/>
  <c r="BN161" i="1"/>
  <c r="AW161" i="1"/>
  <c r="AU161" i="1"/>
  <c r="AT161" i="1"/>
  <c r="AS161" i="1"/>
  <c r="AR161" i="1"/>
  <c r="B161" i="1"/>
  <c r="GM163" i="1"/>
  <c r="FQ163" i="1"/>
  <c r="EK163" i="1"/>
  <c r="CL163" i="1"/>
  <c r="CC163" i="1"/>
  <c r="CA163" i="1"/>
  <c r="BY163" i="1"/>
  <c r="BS163" i="1"/>
  <c r="BN163" i="1"/>
  <c r="AY163" i="1"/>
  <c r="AW163" i="1" s="1"/>
  <c r="AU163" i="1"/>
  <c r="AT163" i="1"/>
  <c r="AS163" i="1"/>
  <c r="AR163" i="1"/>
  <c r="B163" i="1"/>
  <c r="GM129" i="1"/>
  <c r="FQ129" i="1"/>
  <c r="EK129" i="1"/>
  <c r="AY129" i="1"/>
  <c r="AW129" i="1" s="1"/>
  <c r="AU129" i="1"/>
  <c r="AT129" i="1"/>
  <c r="AS129" i="1"/>
  <c r="AR129" i="1"/>
  <c r="B129" i="1"/>
  <c r="GM162" i="1"/>
  <c r="FQ162" i="1"/>
  <c r="EK162" i="1"/>
  <c r="CL162" i="1"/>
  <c r="CC162" i="1"/>
  <c r="CA162" i="1"/>
  <c r="BY162" i="1"/>
  <c r="BV162" i="1"/>
  <c r="BS162" i="1"/>
  <c r="BN162" i="1"/>
  <c r="AY162" i="1"/>
  <c r="AW162" i="1" s="1"/>
  <c r="AU162" i="1"/>
  <c r="AT162" i="1"/>
  <c r="AS162" i="1"/>
  <c r="AR162" i="1"/>
  <c r="B162" i="1"/>
  <c r="FP151" i="1"/>
  <c r="FN151" i="1"/>
  <c r="EX151" i="1"/>
  <c r="FR151" i="1" s="1"/>
  <c r="CL151" i="1"/>
  <c r="CC151" i="1"/>
  <c r="CA151" i="1"/>
  <c r="BY151" i="1"/>
  <c r="BV151" i="1"/>
  <c r="BS151" i="1"/>
  <c r="BN151" i="1"/>
  <c r="BL151" i="1"/>
  <c r="AW151" i="1"/>
  <c r="AV151" i="1" s="1"/>
  <c r="AU151" i="1"/>
  <c r="AT151" i="1"/>
  <c r="AS151" i="1"/>
  <c r="AR151" i="1"/>
  <c r="G151" i="1"/>
  <c r="B151" i="1"/>
  <c r="GM146" i="1"/>
  <c r="FP146" i="1"/>
  <c r="FN146" i="1"/>
  <c r="EX146" i="1"/>
  <c r="FR146" i="1" s="1"/>
  <c r="CL146" i="1"/>
  <c r="CC146" i="1"/>
  <c r="CA146" i="1"/>
  <c r="BY146" i="1"/>
  <c r="BV146" i="1"/>
  <c r="BS146" i="1"/>
  <c r="BN146" i="1"/>
  <c r="BL146" i="1"/>
  <c r="AW146" i="1"/>
  <c r="AV146" i="1" s="1"/>
  <c r="AU146" i="1"/>
  <c r="AT146" i="1"/>
  <c r="AS146" i="1"/>
  <c r="AR146" i="1"/>
  <c r="G146" i="1"/>
  <c r="B146" i="1"/>
  <c r="GM288" i="1"/>
  <c r="FM288" i="1"/>
  <c r="EX288" i="1"/>
  <c r="EV288" i="1"/>
  <c r="CL288" i="1"/>
  <c r="CC288" i="1"/>
  <c r="CA288" i="1"/>
  <c r="BV288" i="1"/>
  <c r="BY288" i="1" s="1"/>
  <c r="BS288" i="1"/>
  <c r="BN288" i="1"/>
  <c r="BL288" i="1"/>
  <c r="AW288" i="1"/>
  <c r="AU288" i="1"/>
  <c r="AT288" i="1"/>
  <c r="AS288" i="1"/>
  <c r="AR288" i="1"/>
  <c r="B288" i="1"/>
  <c r="GM160" i="1"/>
  <c r="FR160" i="1"/>
  <c r="FN160" i="1"/>
  <c r="EK160" i="1"/>
  <c r="AW160" i="1"/>
  <c r="AU160" i="1"/>
  <c r="AT160" i="1"/>
  <c r="AS160" i="1"/>
  <c r="AR160" i="1"/>
  <c r="B160" i="1"/>
  <c r="GM157" i="1"/>
  <c r="FR157" i="1"/>
  <c r="FN157" i="1"/>
  <c r="EK157" i="1"/>
  <c r="CL157" i="1"/>
  <c r="BS157" i="1"/>
  <c r="BN157" i="1"/>
  <c r="AW157" i="1"/>
  <c r="AU157" i="1"/>
  <c r="AT157" i="1"/>
  <c r="AS157" i="1"/>
  <c r="AR157" i="1"/>
  <c r="B157" i="1"/>
  <c r="GM159" i="1"/>
  <c r="FR159" i="1"/>
  <c r="FN159" i="1"/>
  <c r="EK159" i="1"/>
  <c r="CL159" i="1"/>
  <c r="BS159" i="1"/>
  <c r="BN159" i="1"/>
  <c r="AW159" i="1"/>
  <c r="AU159" i="1"/>
  <c r="AT159" i="1"/>
  <c r="AS159" i="1"/>
  <c r="AR159" i="1"/>
  <c r="B159" i="1"/>
  <c r="GM265" i="1"/>
  <c r="FR265" i="1"/>
  <c r="FN265" i="1"/>
  <c r="EK265" i="1"/>
  <c r="CL265" i="1"/>
  <c r="CC265" i="1"/>
  <c r="CA265" i="1"/>
  <c r="BY265" i="1"/>
  <c r="BV265" i="1"/>
  <c r="BS265" i="1"/>
  <c r="BN265" i="1"/>
  <c r="AW265" i="1"/>
  <c r="AV265" i="1" s="1"/>
  <c r="AU265" i="1"/>
  <c r="AT265" i="1"/>
  <c r="AS265" i="1"/>
  <c r="AR265" i="1"/>
  <c r="B265" i="1"/>
  <c r="GM314" i="1"/>
  <c r="FR314" i="1"/>
  <c r="FN314" i="1"/>
  <c r="EK314" i="1"/>
  <c r="CL314" i="1"/>
  <c r="CC314" i="1"/>
  <c r="CA314" i="1"/>
  <c r="BY314" i="1"/>
  <c r="BV314" i="1"/>
  <c r="BS314" i="1"/>
  <c r="BN314" i="1"/>
  <c r="AW314" i="1"/>
  <c r="AU314" i="1"/>
  <c r="AT314" i="1"/>
  <c r="AS314" i="1"/>
  <c r="AR314" i="1"/>
  <c r="B314" i="1"/>
  <c r="GM154" i="1"/>
  <c r="FR154" i="1"/>
  <c r="FN154" i="1"/>
  <c r="EK154" i="1"/>
  <c r="CL154" i="1"/>
  <c r="CC154" i="1"/>
  <c r="CA154" i="1"/>
  <c r="BY154" i="1"/>
  <c r="BV154" i="1"/>
  <c r="BS154" i="1"/>
  <c r="BN154" i="1"/>
  <c r="AW154" i="1"/>
  <c r="AU154" i="1"/>
  <c r="AT154" i="1"/>
  <c r="AS154" i="1"/>
  <c r="AR154" i="1"/>
  <c r="B154" i="1"/>
  <c r="FQ145" i="1"/>
  <c r="EK145" i="1"/>
  <c r="CL145" i="1"/>
  <c r="CC145" i="1"/>
  <c r="CA145" i="1"/>
  <c r="BY145" i="1"/>
  <c r="BV145" i="1"/>
  <c r="BS145" i="1"/>
  <c r="BN145" i="1"/>
  <c r="AW145" i="1"/>
  <c r="AU145" i="1"/>
  <c r="AT145" i="1"/>
  <c r="AS145" i="1"/>
  <c r="AR145" i="1"/>
  <c r="G145" i="1"/>
  <c r="B145" i="1"/>
  <c r="GM153" i="1"/>
  <c r="FQ153" i="1"/>
  <c r="CL153" i="1"/>
  <c r="CC153" i="1"/>
  <c r="CA153" i="1"/>
  <c r="BY153" i="1"/>
  <c r="BV153" i="1"/>
  <c r="BS153" i="1"/>
  <c r="BN153" i="1"/>
  <c r="AY153" i="1"/>
  <c r="AW153" i="1" s="1"/>
  <c r="AU153" i="1"/>
  <c r="AT153" i="1"/>
  <c r="AS153" i="1"/>
  <c r="AR153" i="1"/>
  <c r="B153" i="1"/>
  <c r="GM147" i="1"/>
  <c r="FQ147" i="1"/>
  <c r="EK147" i="1"/>
  <c r="CL147" i="1"/>
  <c r="CC147" i="1"/>
  <c r="CA147" i="1"/>
  <c r="BY147" i="1"/>
  <c r="BV147" i="1"/>
  <c r="BS147" i="1"/>
  <c r="AY147" i="1"/>
  <c r="AW147" i="1" s="1"/>
  <c r="AU147" i="1"/>
  <c r="AT147" i="1"/>
  <c r="AS147" i="1"/>
  <c r="AR147" i="1"/>
  <c r="B147" i="1"/>
  <c r="GM150" i="1"/>
  <c r="FQ150" i="1"/>
  <c r="EK150" i="1"/>
  <c r="BN150" i="1"/>
  <c r="AY150" i="1"/>
  <c r="AW150" i="1" s="1"/>
  <c r="AU150" i="1"/>
  <c r="AT150" i="1"/>
  <c r="AS150" i="1"/>
  <c r="AR150" i="1"/>
  <c r="B150" i="1"/>
  <c r="GM148" i="1"/>
  <c r="FQ148" i="1"/>
  <c r="EK148" i="1"/>
  <c r="AY148" i="1"/>
  <c r="AW148" i="1" s="1"/>
  <c r="AU148" i="1"/>
  <c r="AT148" i="1"/>
  <c r="AS148" i="1"/>
  <c r="AR148" i="1"/>
  <c r="B148" i="1"/>
  <c r="GM158" i="1"/>
  <c r="FQ158" i="1"/>
  <c r="EK158" i="1"/>
  <c r="AQ158" i="1"/>
  <c r="B158" i="1"/>
  <c r="GM149" i="1"/>
  <c r="FQ149" i="1"/>
  <c r="EK149" i="1"/>
  <c r="CL149" i="1"/>
  <c r="CC149" i="1"/>
  <c r="CA149" i="1"/>
  <c r="BY149" i="1"/>
  <c r="BV149" i="1"/>
  <c r="BS149" i="1"/>
  <c r="AY149" i="1"/>
  <c r="AW149" i="1" s="1"/>
  <c r="AU149" i="1"/>
  <c r="AT149" i="1"/>
  <c r="AS149" i="1"/>
  <c r="AR149" i="1"/>
  <c r="B149" i="1"/>
  <c r="GM156" i="1"/>
  <c r="FQ156" i="1"/>
  <c r="EK156" i="1"/>
  <c r="CL156" i="1"/>
  <c r="CC156" i="1"/>
  <c r="CA156" i="1"/>
  <c r="BY156" i="1"/>
  <c r="BV156" i="1"/>
  <c r="BS156" i="1"/>
  <c r="AY156" i="1"/>
  <c r="AW156" i="1" s="1"/>
  <c r="AU156" i="1"/>
  <c r="AT156" i="1"/>
  <c r="AS156" i="1"/>
  <c r="AR156" i="1"/>
  <c r="B156" i="1"/>
  <c r="GM155" i="1"/>
  <c r="FQ155" i="1"/>
  <c r="EK155" i="1"/>
  <c r="CL155" i="1"/>
  <c r="CC155" i="1"/>
  <c r="CA155" i="1"/>
  <c r="BY155" i="1"/>
  <c r="BV155" i="1"/>
  <c r="BS155" i="1"/>
  <c r="BN155" i="1"/>
  <c r="AY155" i="1"/>
  <c r="AW155" i="1" s="1"/>
  <c r="AU155" i="1"/>
  <c r="AT155" i="1"/>
  <c r="AS155" i="1"/>
  <c r="AR155" i="1"/>
  <c r="B155" i="1"/>
  <c r="GM152" i="1"/>
  <c r="FQ152" i="1"/>
  <c r="EK152" i="1"/>
  <c r="CL152" i="1"/>
  <c r="BS152" i="1"/>
  <c r="BN152" i="1"/>
  <c r="AU152" i="1"/>
  <c r="AT152" i="1"/>
  <c r="AS152" i="1"/>
  <c r="AR152" i="1"/>
  <c r="B152" i="1"/>
  <c r="GM278" i="1"/>
  <c r="FQ278" i="1"/>
  <c r="EK278" i="1"/>
  <c r="CL278" i="1"/>
  <c r="CC278" i="1"/>
  <c r="CA278" i="1"/>
  <c r="BY278" i="1"/>
  <c r="BV278" i="1"/>
  <c r="BS278" i="1"/>
  <c r="AY278" i="1"/>
  <c r="AW278" i="1" s="1"/>
  <c r="AU278" i="1"/>
  <c r="AT278" i="1"/>
  <c r="AS278" i="1"/>
  <c r="AR278" i="1"/>
  <c r="B278" i="1"/>
  <c r="GM138" i="1"/>
  <c r="FP138" i="1"/>
  <c r="FN138" i="1"/>
  <c r="EX138" i="1"/>
  <c r="FQ138" i="1" s="1"/>
  <c r="CL138" i="1"/>
  <c r="CC138" i="1"/>
  <c r="CA138" i="1"/>
  <c r="BY138" i="1"/>
  <c r="BV138" i="1"/>
  <c r="BS138" i="1"/>
  <c r="BN138" i="1"/>
  <c r="BL138" i="1"/>
  <c r="AY138" i="1"/>
  <c r="AW138" i="1" s="1"/>
  <c r="AV138" i="1" s="1"/>
  <c r="AU138" i="1"/>
  <c r="AT138" i="1"/>
  <c r="AS138" i="1"/>
  <c r="AR138" i="1"/>
  <c r="G138" i="1"/>
  <c r="B138" i="1"/>
  <c r="GM84" i="1"/>
  <c r="FP84" i="1"/>
  <c r="FN84" i="1"/>
  <c r="EX84" i="1"/>
  <c r="FQ84" i="1" s="1"/>
  <c r="EK84" i="1"/>
  <c r="CL84" i="1"/>
  <c r="CC84" i="1"/>
  <c r="CA84" i="1"/>
  <c r="BY84" i="1"/>
  <c r="BV84" i="1"/>
  <c r="BS84" i="1"/>
  <c r="BN84" i="1"/>
  <c r="BL84" i="1"/>
  <c r="AW84" i="1"/>
  <c r="AU84" i="1"/>
  <c r="AT84" i="1"/>
  <c r="AS84" i="1"/>
  <c r="AR84" i="1"/>
  <c r="G84" i="1"/>
  <c r="B84" i="1"/>
  <c r="JU140" i="1"/>
  <c r="JT140" i="1"/>
  <c r="JQ140" i="1"/>
  <c r="KB140" i="1" s="1"/>
  <c r="GM140" i="1"/>
  <c r="FM140" i="1"/>
  <c r="FD140" i="1"/>
  <c r="FE140" i="1" s="1"/>
  <c r="EX140" i="1"/>
  <c r="FR140" i="1" s="1"/>
  <c r="EV140" i="1"/>
  <c r="EK140" i="1"/>
  <c r="CL140" i="1"/>
  <c r="CC140" i="1"/>
  <c r="CA140" i="1"/>
  <c r="BV140" i="1"/>
  <c r="BY140" i="1" s="1"/>
  <c r="BS140" i="1"/>
  <c r="BN140" i="1"/>
  <c r="BL140" i="1"/>
  <c r="AW140" i="1"/>
  <c r="AU140" i="1"/>
  <c r="AT140" i="1"/>
  <c r="AS140" i="1"/>
  <c r="AR140" i="1"/>
  <c r="B140" i="1"/>
  <c r="GM168" i="1"/>
  <c r="FM168" i="1"/>
  <c r="FD168" i="1"/>
  <c r="FE168" i="1" s="1"/>
  <c r="EX168" i="1"/>
  <c r="EY168" i="1" s="1"/>
  <c r="EV168" i="1"/>
  <c r="EK168" i="1"/>
  <c r="CL168" i="1"/>
  <c r="CC168" i="1"/>
  <c r="CA168" i="1"/>
  <c r="BY168" i="1"/>
  <c r="BV168" i="1"/>
  <c r="BS168" i="1"/>
  <c r="BN168" i="1"/>
  <c r="BL168" i="1"/>
  <c r="AW168" i="1"/>
  <c r="AU168" i="1"/>
  <c r="AT168" i="1"/>
  <c r="AS168" i="1"/>
  <c r="AR168" i="1"/>
  <c r="G168" i="1"/>
  <c r="B168" i="1"/>
  <c r="GM167" i="1"/>
  <c r="FM167" i="1"/>
  <c r="FD167" i="1"/>
  <c r="FE167" i="1" s="1"/>
  <c r="EX167" i="1"/>
  <c r="FR167" i="1" s="1"/>
  <c r="EV167" i="1"/>
  <c r="EK167" i="1"/>
  <c r="CL167" i="1"/>
  <c r="BW167" i="1"/>
  <c r="BV167" i="1"/>
  <c r="BS167" i="1"/>
  <c r="BN167" i="1"/>
  <c r="BL167" i="1"/>
  <c r="AW167" i="1"/>
  <c r="AV167" i="1" s="1"/>
  <c r="AU167" i="1"/>
  <c r="AT167" i="1"/>
  <c r="AS167" i="1"/>
  <c r="AR167" i="1"/>
  <c r="G167" i="1"/>
  <c r="B167" i="1"/>
  <c r="GM139" i="1"/>
  <c r="FR139" i="1"/>
  <c r="FN139" i="1"/>
  <c r="EK139" i="1"/>
  <c r="CL139" i="1"/>
  <c r="BS139" i="1"/>
  <c r="BN139" i="1"/>
  <c r="AW139" i="1"/>
  <c r="AU139" i="1"/>
  <c r="AT139" i="1"/>
  <c r="AS139" i="1"/>
  <c r="AR139" i="1"/>
  <c r="B139" i="1"/>
  <c r="GM220" i="1"/>
  <c r="FR220" i="1"/>
  <c r="FN220" i="1"/>
  <c r="EK220" i="1"/>
  <c r="CL220" i="1"/>
  <c r="BS220" i="1"/>
  <c r="BN220" i="1"/>
  <c r="AW220" i="1"/>
  <c r="AU220" i="1"/>
  <c r="AT220" i="1"/>
  <c r="AS220" i="1"/>
  <c r="AR220" i="1"/>
  <c r="B220" i="1"/>
  <c r="GM141" i="1"/>
  <c r="FR141" i="1"/>
  <c r="FN141" i="1"/>
  <c r="EK141" i="1"/>
  <c r="CL141" i="1"/>
  <c r="BS141" i="1"/>
  <c r="AW141" i="1"/>
  <c r="AU141" i="1"/>
  <c r="AT141" i="1"/>
  <c r="AS141" i="1"/>
  <c r="AR141" i="1"/>
  <c r="B141" i="1"/>
  <c r="GM144" i="1"/>
  <c r="FR144" i="1"/>
  <c r="FN144" i="1"/>
  <c r="EK144" i="1"/>
  <c r="CL144" i="1"/>
  <c r="BS144" i="1"/>
  <c r="BN144" i="1"/>
  <c r="AW144" i="1"/>
  <c r="AU144" i="1"/>
  <c r="AT144" i="1"/>
  <c r="AS144" i="1"/>
  <c r="AR144" i="1"/>
  <c r="B144" i="1"/>
  <c r="GM73" i="1"/>
  <c r="FQ73" i="1"/>
  <c r="EK73" i="1"/>
  <c r="CL73" i="1"/>
  <c r="CC73" i="1"/>
  <c r="CA73" i="1"/>
  <c r="BY73" i="1"/>
  <c r="BV73" i="1"/>
  <c r="BS73" i="1"/>
  <c r="AY73" i="1"/>
  <c r="AW73" i="1" s="1"/>
  <c r="AU73" i="1"/>
  <c r="AT73" i="1"/>
  <c r="AS73" i="1"/>
  <c r="AR73" i="1"/>
  <c r="B73" i="1"/>
  <c r="GM131" i="1"/>
  <c r="EK131" i="1"/>
  <c r="CL131" i="1"/>
  <c r="CC131" i="1"/>
  <c r="CA131" i="1"/>
  <c r="BY131" i="1"/>
  <c r="BV131" i="1"/>
  <c r="BS131" i="1"/>
  <c r="AY131" i="1"/>
  <c r="AW131" i="1" s="1"/>
  <c r="AU131" i="1"/>
  <c r="AT131" i="1"/>
  <c r="AS131" i="1"/>
  <c r="AR131" i="1"/>
  <c r="B131" i="1"/>
  <c r="GM120" i="1"/>
  <c r="FP120" i="1"/>
  <c r="FN120" i="1"/>
  <c r="EX120" i="1"/>
  <c r="FQ120" i="1" s="1"/>
  <c r="EK120" i="1"/>
  <c r="CL120" i="1"/>
  <c r="CC120" i="1"/>
  <c r="CA120" i="1"/>
  <c r="BY120" i="1"/>
  <c r="BV120" i="1"/>
  <c r="BS120" i="1"/>
  <c r="BN120" i="1"/>
  <c r="BK120" i="1"/>
  <c r="BL120" i="1" s="1"/>
  <c r="AY120" i="1"/>
  <c r="AW120" i="1" s="1"/>
  <c r="AV120" i="1" s="1"/>
  <c r="AU120" i="1"/>
  <c r="AT120" i="1"/>
  <c r="AS120" i="1"/>
  <c r="AR120" i="1"/>
  <c r="G120" i="1"/>
  <c r="B120" i="1"/>
  <c r="GM119" i="1"/>
  <c r="FP119" i="1"/>
  <c r="FN119" i="1"/>
  <c r="EX119" i="1"/>
  <c r="FQ119" i="1" s="1"/>
  <c r="CL119" i="1"/>
  <c r="CC119" i="1"/>
  <c r="CA119" i="1"/>
  <c r="BY119" i="1"/>
  <c r="BV119" i="1"/>
  <c r="BS119" i="1"/>
  <c r="BN119" i="1"/>
  <c r="BK119" i="1"/>
  <c r="BL119" i="1" s="1"/>
  <c r="AY119" i="1"/>
  <c r="AW119" i="1" s="1"/>
  <c r="AV119" i="1" s="1"/>
  <c r="AU119" i="1"/>
  <c r="AT119" i="1"/>
  <c r="AS119" i="1"/>
  <c r="AR119" i="1"/>
  <c r="G119" i="1"/>
  <c r="B119" i="1"/>
  <c r="GM122" i="1"/>
  <c r="FP122" i="1"/>
  <c r="FN122" i="1"/>
  <c r="EX122" i="1"/>
  <c r="FR122" i="1" s="1"/>
  <c r="CL122" i="1"/>
  <c r="CC122" i="1"/>
  <c r="CA122" i="1"/>
  <c r="BY122" i="1"/>
  <c r="BV122" i="1"/>
  <c r="BS122" i="1"/>
  <c r="BN122" i="1"/>
  <c r="BK122" i="1"/>
  <c r="BL122" i="1" s="1"/>
  <c r="AY122" i="1"/>
  <c r="AW122" i="1" s="1"/>
  <c r="AV122" i="1" s="1"/>
  <c r="AU122" i="1"/>
  <c r="AT122" i="1"/>
  <c r="AS122" i="1"/>
  <c r="AR122" i="1"/>
  <c r="G122" i="1"/>
  <c r="B122" i="1"/>
  <c r="GM132" i="1"/>
  <c r="FP132" i="1"/>
  <c r="FN132" i="1"/>
  <c r="EX132" i="1"/>
  <c r="FQ132" i="1" s="1"/>
  <c r="EK132" i="1"/>
  <c r="CL132" i="1"/>
  <c r="CC132" i="1"/>
  <c r="CA132" i="1"/>
  <c r="BY132" i="1"/>
  <c r="BV132" i="1"/>
  <c r="BS132" i="1"/>
  <c r="BN132" i="1"/>
  <c r="BL132" i="1"/>
  <c r="AW132" i="1"/>
  <c r="AV132" i="1" s="1"/>
  <c r="AU132" i="1"/>
  <c r="AT132" i="1"/>
  <c r="AS132" i="1"/>
  <c r="AR132" i="1"/>
  <c r="G132" i="1"/>
  <c r="B132" i="1"/>
  <c r="JQ104" i="1"/>
  <c r="FP104" i="1"/>
  <c r="FN104" i="1"/>
  <c r="EX104" i="1"/>
  <c r="FQ104" i="1" s="1"/>
  <c r="EK104" i="1"/>
  <c r="CL104" i="1"/>
  <c r="CC104" i="1"/>
  <c r="CA104" i="1"/>
  <c r="BY104" i="1"/>
  <c r="BV104" i="1"/>
  <c r="BS104" i="1"/>
  <c r="BN104" i="1"/>
  <c r="BL104" i="1"/>
  <c r="AW104" i="1"/>
  <c r="AU104" i="1"/>
  <c r="AT104" i="1"/>
  <c r="AS104" i="1"/>
  <c r="AR104" i="1"/>
  <c r="G104" i="1"/>
  <c r="B104" i="1"/>
  <c r="JQ111" i="1"/>
  <c r="GM111" i="1"/>
  <c r="FP111" i="1"/>
  <c r="FN111" i="1"/>
  <c r="EX111" i="1"/>
  <c r="FQ111" i="1" s="1"/>
  <c r="EK111" i="1"/>
  <c r="CL111" i="1"/>
  <c r="CC111" i="1"/>
  <c r="CA111" i="1"/>
  <c r="BY111" i="1"/>
  <c r="BV111" i="1"/>
  <c r="BS111" i="1"/>
  <c r="BN111" i="1"/>
  <c r="BL111" i="1"/>
  <c r="AW111" i="1"/>
  <c r="AU111" i="1"/>
  <c r="AT111" i="1"/>
  <c r="AS111" i="1"/>
  <c r="AR111" i="1"/>
  <c r="B111" i="1"/>
  <c r="JU134" i="1"/>
  <c r="JT134" i="1"/>
  <c r="JQ134" i="1"/>
  <c r="KB134" i="1" s="1"/>
  <c r="FM134" i="1"/>
  <c r="EX134" i="1"/>
  <c r="EY134" i="1" s="1"/>
  <c r="EV134" i="1"/>
  <c r="EK134" i="1"/>
  <c r="CL134" i="1"/>
  <c r="CC134" i="1"/>
  <c r="CA134" i="1"/>
  <c r="BV134" i="1"/>
  <c r="BY134" i="1" s="1"/>
  <c r="BS134" i="1"/>
  <c r="BN134" i="1"/>
  <c r="BL134" i="1"/>
  <c r="AW134" i="1"/>
  <c r="AU134" i="1"/>
  <c r="AT134" i="1"/>
  <c r="AS134" i="1"/>
  <c r="AR134" i="1"/>
  <c r="G134" i="1"/>
  <c r="B134" i="1"/>
  <c r="JU287" i="1"/>
  <c r="JT287" i="1"/>
  <c r="JQ287" i="1"/>
  <c r="KB287" i="1" s="1"/>
  <c r="GM287" i="1"/>
  <c r="FM287" i="1"/>
  <c r="EX287" i="1"/>
  <c r="FN287" i="1" s="1"/>
  <c r="EV287" i="1"/>
  <c r="CL287" i="1"/>
  <c r="CC287" i="1"/>
  <c r="CA287" i="1"/>
  <c r="BV287" i="1"/>
  <c r="BY287" i="1" s="1"/>
  <c r="BS287" i="1"/>
  <c r="BN287" i="1"/>
  <c r="BL287" i="1"/>
  <c r="AW287" i="1"/>
  <c r="AU287" i="1"/>
  <c r="AT287" i="1"/>
  <c r="AS287" i="1"/>
  <c r="AR287" i="1"/>
  <c r="B287" i="1"/>
  <c r="JT107" i="1"/>
  <c r="JQ107" i="1"/>
  <c r="KB107" i="1" s="1"/>
  <c r="GM107" i="1"/>
  <c r="FM107" i="1"/>
  <c r="FD107" i="1"/>
  <c r="FE107" i="1" s="1"/>
  <c r="EX107" i="1"/>
  <c r="FN107" i="1" s="1"/>
  <c r="EV107" i="1"/>
  <c r="EK107" i="1"/>
  <c r="CL107" i="1"/>
  <c r="BS107" i="1"/>
  <c r="BN107" i="1"/>
  <c r="AW107" i="1"/>
  <c r="AU107" i="1"/>
  <c r="AT107" i="1"/>
  <c r="AS107" i="1"/>
  <c r="AR107" i="1"/>
  <c r="B107" i="1"/>
  <c r="GM109" i="1"/>
  <c r="FR109" i="1"/>
  <c r="FN109" i="1"/>
  <c r="EK109" i="1"/>
  <c r="CL109" i="1"/>
  <c r="BS109" i="1"/>
  <c r="BN109" i="1"/>
  <c r="AW109" i="1"/>
  <c r="AU109" i="1"/>
  <c r="AT109" i="1"/>
  <c r="AS109" i="1"/>
  <c r="AR109" i="1"/>
  <c r="B109" i="1"/>
  <c r="GM128" i="1"/>
  <c r="FR128" i="1"/>
  <c r="FN128" i="1"/>
  <c r="CL128" i="1"/>
  <c r="BS128" i="1"/>
  <c r="BN128" i="1"/>
  <c r="AW128" i="1"/>
  <c r="AU128" i="1"/>
  <c r="AT128" i="1"/>
  <c r="AS128" i="1"/>
  <c r="AR128" i="1"/>
  <c r="B128" i="1"/>
  <c r="GM116" i="1"/>
  <c r="FR116" i="1"/>
  <c r="FN116" i="1"/>
  <c r="EK116" i="1"/>
  <c r="CL116" i="1"/>
  <c r="BS116" i="1"/>
  <c r="BN116" i="1"/>
  <c r="AW116" i="1"/>
  <c r="AU116" i="1"/>
  <c r="AT116" i="1"/>
  <c r="AS116" i="1"/>
  <c r="AR116" i="1"/>
  <c r="B116" i="1"/>
  <c r="GM127" i="1"/>
  <c r="FR127" i="1"/>
  <c r="FN127" i="1"/>
  <c r="EK127" i="1"/>
  <c r="CL127" i="1"/>
  <c r="BS127" i="1"/>
  <c r="BN127" i="1"/>
  <c r="AW127" i="1"/>
  <c r="AU127" i="1"/>
  <c r="AT127" i="1"/>
  <c r="AS127" i="1"/>
  <c r="AR127" i="1"/>
  <c r="B127" i="1"/>
  <c r="GM114" i="1"/>
  <c r="FR114" i="1"/>
  <c r="FN114" i="1"/>
  <c r="EK114" i="1"/>
  <c r="CL114" i="1"/>
  <c r="BS114" i="1"/>
  <c r="BN114" i="1"/>
  <c r="AW114" i="1"/>
  <c r="AV114" i="1" s="1"/>
  <c r="AU114" i="1"/>
  <c r="AT114" i="1"/>
  <c r="AS114" i="1"/>
  <c r="AR114" i="1"/>
  <c r="B114" i="1"/>
  <c r="GM135" i="1"/>
  <c r="FR135" i="1"/>
  <c r="FN135" i="1"/>
  <c r="EK135" i="1"/>
  <c r="AU135" i="1"/>
  <c r="AT135" i="1"/>
  <c r="AS135" i="1"/>
  <c r="AR135" i="1"/>
  <c r="B135" i="1"/>
  <c r="GM95" i="1"/>
  <c r="FR95" i="1"/>
  <c r="FN95" i="1"/>
  <c r="EK95" i="1"/>
  <c r="CL95" i="1"/>
  <c r="BS95" i="1"/>
  <c r="BN95" i="1"/>
  <c r="AW95" i="1"/>
  <c r="AU95" i="1"/>
  <c r="AT95" i="1"/>
  <c r="AS95" i="1"/>
  <c r="AR95" i="1"/>
  <c r="B95" i="1"/>
  <c r="GM273" i="1"/>
  <c r="FR273" i="1"/>
  <c r="FN273" i="1"/>
  <c r="EK273" i="1"/>
  <c r="CL273" i="1"/>
  <c r="BS273" i="1"/>
  <c r="BN273" i="1"/>
  <c r="AW273" i="1"/>
  <c r="AU273" i="1"/>
  <c r="AT273" i="1"/>
  <c r="AS273" i="1"/>
  <c r="AR273" i="1"/>
  <c r="B273" i="1"/>
  <c r="GM124" i="1"/>
  <c r="FR124" i="1"/>
  <c r="FN124" i="1"/>
  <c r="EK124" i="1"/>
  <c r="CL124" i="1"/>
  <c r="BS124" i="1"/>
  <c r="BN124" i="1"/>
  <c r="AW124" i="1"/>
  <c r="AU124" i="1"/>
  <c r="AT124" i="1"/>
  <c r="AS124" i="1"/>
  <c r="AR124" i="1"/>
  <c r="GM97" i="1"/>
  <c r="FR97" i="1"/>
  <c r="FN97" i="1"/>
  <c r="EK97" i="1"/>
  <c r="CL97" i="1"/>
  <c r="CC97" i="1"/>
  <c r="CA97" i="1"/>
  <c r="BY97" i="1"/>
  <c r="BV97" i="1"/>
  <c r="BS97" i="1"/>
  <c r="BN97" i="1"/>
  <c r="AW97" i="1"/>
  <c r="AU97" i="1"/>
  <c r="AT97" i="1"/>
  <c r="AS97" i="1"/>
  <c r="AR97" i="1"/>
  <c r="B97" i="1"/>
  <c r="GM133" i="1"/>
  <c r="FR133" i="1"/>
  <c r="FQ133" i="1"/>
  <c r="EK133" i="1"/>
  <c r="CL133" i="1"/>
  <c r="CC133" i="1"/>
  <c r="CA133" i="1"/>
  <c r="BY133" i="1"/>
  <c r="BV133" i="1"/>
  <c r="BS133" i="1"/>
  <c r="BN133" i="1"/>
  <c r="AW133" i="1"/>
  <c r="AV133" i="1" s="1"/>
  <c r="AU133" i="1"/>
  <c r="AT133" i="1"/>
  <c r="AS133" i="1"/>
  <c r="AR133" i="1"/>
  <c r="B133" i="1"/>
  <c r="GM117" i="1"/>
  <c r="FQ117" i="1"/>
  <c r="EK117" i="1"/>
  <c r="CL117" i="1"/>
  <c r="CC117" i="1"/>
  <c r="CA117" i="1"/>
  <c r="BY117" i="1"/>
  <c r="BV117" i="1"/>
  <c r="BS117" i="1"/>
  <c r="BN117" i="1"/>
  <c r="AW117" i="1"/>
  <c r="AU117" i="1"/>
  <c r="AT117" i="1"/>
  <c r="AS117" i="1"/>
  <c r="AR117" i="1"/>
  <c r="B117" i="1"/>
  <c r="GM255" i="1"/>
  <c r="FQ255" i="1"/>
  <c r="EK255" i="1"/>
  <c r="CL255" i="1"/>
  <c r="CC255" i="1"/>
  <c r="CA255" i="1"/>
  <c r="BY255" i="1"/>
  <c r="BV255" i="1"/>
  <c r="BS255" i="1"/>
  <c r="BN255" i="1"/>
  <c r="AW255" i="1"/>
  <c r="AU255" i="1"/>
  <c r="AT255" i="1"/>
  <c r="AS255" i="1"/>
  <c r="AR255" i="1"/>
  <c r="B255" i="1"/>
  <c r="GM105" i="1"/>
  <c r="FQ105" i="1"/>
  <c r="EK105" i="1"/>
  <c r="CL105" i="1"/>
  <c r="CC105" i="1"/>
  <c r="CA105" i="1"/>
  <c r="BY105" i="1"/>
  <c r="BV105" i="1"/>
  <c r="BS105" i="1"/>
  <c r="AY105" i="1"/>
  <c r="AW105" i="1" s="1"/>
  <c r="AU105" i="1"/>
  <c r="AT105" i="1"/>
  <c r="AS105" i="1"/>
  <c r="AR105" i="1"/>
  <c r="B105" i="1"/>
  <c r="GM101" i="1"/>
  <c r="FQ101" i="1"/>
  <c r="CL101" i="1"/>
  <c r="CC101" i="1"/>
  <c r="CA101" i="1"/>
  <c r="BY101" i="1"/>
  <c r="BV101" i="1"/>
  <c r="BS101" i="1"/>
  <c r="AY101" i="1"/>
  <c r="AW101" i="1" s="1"/>
  <c r="AU101" i="1"/>
  <c r="AT101" i="1"/>
  <c r="AS101" i="1"/>
  <c r="AR101" i="1"/>
  <c r="B101" i="1"/>
  <c r="GM99" i="1"/>
  <c r="FQ99" i="1"/>
  <c r="EK99" i="1"/>
  <c r="CL99" i="1"/>
  <c r="CC99" i="1"/>
  <c r="CA99" i="1"/>
  <c r="BY99" i="1"/>
  <c r="BV99" i="1"/>
  <c r="BS99" i="1"/>
  <c r="AY99" i="1"/>
  <c r="AW99" i="1" s="1"/>
  <c r="AU99" i="1"/>
  <c r="AT99" i="1"/>
  <c r="AS99" i="1"/>
  <c r="AR99" i="1"/>
  <c r="B99" i="1"/>
  <c r="GM108" i="1"/>
  <c r="FQ108" i="1"/>
  <c r="EK108" i="1"/>
  <c r="CL108" i="1"/>
  <c r="CC108" i="1"/>
  <c r="CA108" i="1"/>
  <c r="BY108" i="1"/>
  <c r="BV108" i="1"/>
  <c r="BS108" i="1"/>
  <c r="AY108" i="1"/>
  <c r="AW108" i="1" s="1"/>
  <c r="AU108" i="1"/>
  <c r="AT108" i="1"/>
  <c r="AS108" i="1"/>
  <c r="AR108" i="1"/>
  <c r="B108" i="1"/>
  <c r="GM98" i="1"/>
  <c r="FQ98" i="1"/>
  <c r="EK98" i="1"/>
  <c r="CL98" i="1"/>
  <c r="CC98" i="1"/>
  <c r="CA98" i="1"/>
  <c r="BY98" i="1"/>
  <c r="BV98" i="1"/>
  <c r="BS98" i="1"/>
  <c r="AY98" i="1"/>
  <c r="AW98" i="1" s="1"/>
  <c r="AU98" i="1"/>
  <c r="AT98" i="1"/>
  <c r="AS98" i="1"/>
  <c r="AR98" i="1"/>
  <c r="B98" i="1"/>
  <c r="GM121" i="1"/>
  <c r="FQ121" i="1"/>
  <c r="EK121" i="1"/>
  <c r="CL121" i="1"/>
  <c r="CC121" i="1"/>
  <c r="CA121" i="1"/>
  <c r="BY121" i="1"/>
  <c r="BV121" i="1"/>
  <c r="BS121" i="1"/>
  <c r="AY121" i="1"/>
  <c r="AW121" i="1" s="1"/>
  <c r="AU121" i="1"/>
  <c r="AT121" i="1"/>
  <c r="AS121" i="1"/>
  <c r="AR121" i="1"/>
  <c r="B121" i="1"/>
  <c r="GM136" i="1"/>
  <c r="FQ136" i="1"/>
  <c r="EK136" i="1"/>
  <c r="CL136" i="1"/>
  <c r="CC136" i="1"/>
  <c r="CA136" i="1"/>
  <c r="BY136" i="1"/>
  <c r="BV136" i="1"/>
  <c r="BS136" i="1"/>
  <c r="AY136" i="1"/>
  <c r="AW136" i="1" s="1"/>
  <c r="AU136" i="1"/>
  <c r="AT136" i="1"/>
  <c r="AS136" i="1"/>
  <c r="AR136" i="1"/>
  <c r="B136" i="1"/>
  <c r="GM125" i="1"/>
  <c r="FQ125" i="1"/>
  <c r="EK125" i="1"/>
  <c r="CL125" i="1"/>
  <c r="CC125" i="1"/>
  <c r="CA125" i="1"/>
  <c r="BY125" i="1"/>
  <c r="BV125" i="1"/>
  <c r="BS125" i="1"/>
  <c r="AY125" i="1"/>
  <c r="AW125" i="1" s="1"/>
  <c r="AU125" i="1"/>
  <c r="AT125" i="1"/>
  <c r="AS125" i="1"/>
  <c r="AR125" i="1"/>
  <c r="B125" i="1"/>
  <c r="GM103" i="1"/>
  <c r="FQ103" i="1"/>
  <c r="EK103" i="1"/>
  <c r="AY103" i="1"/>
  <c r="AW103" i="1" s="1"/>
  <c r="AU103" i="1"/>
  <c r="AT103" i="1"/>
  <c r="AS103" i="1"/>
  <c r="AR103" i="1"/>
  <c r="B103" i="1"/>
  <c r="GM96" i="1"/>
  <c r="FQ96" i="1"/>
  <c r="EK96" i="1"/>
  <c r="AY96" i="1"/>
  <c r="AW96" i="1" s="1"/>
  <c r="AU96" i="1"/>
  <c r="AT96" i="1"/>
  <c r="AS96" i="1"/>
  <c r="AR96" i="1"/>
  <c r="B96" i="1"/>
  <c r="GM130" i="1"/>
  <c r="FQ130" i="1"/>
  <c r="EK130" i="1"/>
  <c r="AQ130" i="1"/>
  <c r="B130" i="1"/>
  <c r="GM137" i="1"/>
  <c r="FQ137" i="1"/>
  <c r="EK137" i="1"/>
  <c r="AY137" i="1"/>
  <c r="AW137" i="1" s="1"/>
  <c r="AU137" i="1"/>
  <c r="AT137" i="1"/>
  <c r="AS137" i="1"/>
  <c r="AR137" i="1"/>
  <c r="B137" i="1"/>
  <c r="GM113" i="1"/>
  <c r="FQ113" i="1"/>
  <c r="CL113" i="1"/>
  <c r="CC113" i="1"/>
  <c r="CA113" i="1"/>
  <c r="BY113" i="1"/>
  <c r="BV113" i="1"/>
  <c r="BS113" i="1"/>
  <c r="AY113" i="1"/>
  <c r="AW113" i="1" s="1"/>
  <c r="AU113" i="1"/>
  <c r="AT113" i="1"/>
  <c r="AS113" i="1"/>
  <c r="AR113" i="1"/>
  <c r="B113" i="1"/>
  <c r="GM118" i="1"/>
  <c r="FQ118" i="1"/>
  <c r="EK118" i="1"/>
  <c r="CL118" i="1"/>
  <c r="CC118" i="1"/>
  <c r="CA118" i="1"/>
  <c r="BY118" i="1"/>
  <c r="BV118" i="1"/>
  <c r="BS118" i="1"/>
  <c r="AY118" i="1"/>
  <c r="AW118" i="1" s="1"/>
  <c r="AU118" i="1"/>
  <c r="AT118" i="1"/>
  <c r="AS118" i="1"/>
  <c r="AR118" i="1"/>
  <c r="B118" i="1"/>
  <c r="GM112" i="1"/>
  <c r="FQ112" i="1"/>
  <c r="EK112" i="1"/>
  <c r="BN112" i="1"/>
  <c r="AU112" i="1"/>
  <c r="AT112" i="1"/>
  <c r="AS112" i="1"/>
  <c r="AR112" i="1"/>
  <c r="B112" i="1"/>
  <c r="GM106" i="1"/>
  <c r="FQ106" i="1"/>
  <c r="EK106" i="1"/>
  <c r="CL106" i="1"/>
  <c r="CC106" i="1"/>
  <c r="CA106" i="1"/>
  <c r="BY106" i="1"/>
  <c r="BV106" i="1"/>
  <c r="BS106" i="1"/>
  <c r="AY106" i="1"/>
  <c r="AW106" i="1" s="1"/>
  <c r="AU106" i="1"/>
  <c r="AT106" i="1"/>
  <c r="AS106" i="1"/>
  <c r="AR106" i="1"/>
  <c r="B106" i="1"/>
  <c r="GM115" i="1"/>
  <c r="FQ115" i="1"/>
  <c r="CL115" i="1"/>
  <c r="CC115" i="1"/>
  <c r="CA115" i="1"/>
  <c r="BY115" i="1"/>
  <c r="BV115" i="1"/>
  <c r="BS115" i="1"/>
  <c r="BN115" i="1"/>
  <c r="AY115" i="1"/>
  <c r="AW115" i="1" s="1"/>
  <c r="AU115" i="1"/>
  <c r="AT115" i="1"/>
  <c r="AS115" i="1"/>
  <c r="AR115" i="1"/>
  <c r="B115" i="1"/>
  <c r="FQ123" i="1"/>
  <c r="EK123" i="1"/>
  <c r="BN123" i="1"/>
  <c r="AY123" i="1"/>
  <c r="AW123" i="1" s="1"/>
  <c r="AU123" i="1"/>
  <c r="AT123" i="1"/>
  <c r="AS123" i="1"/>
  <c r="AR123" i="1"/>
  <c r="B123" i="1"/>
  <c r="GM60" i="1"/>
  <c r="FP60" i="1"/>
  <c r="FN60" i="1"/>
  <c r="EX60" i="1"/>
  <c r="FR60" i="1" s="1"/>
  <c r="EK60" i="1"/>
  <c r="CL60" i="1"/>
  <c r="CC60" i="1"/>
  <c r="CA60" i="1"/>
  <c r="BY60" i="1"/>
  <c r="BV60" i="1"/>
  <c r="BS60" i="1"/>
  <c r="BN60" i="1"/>
  <c r="BK60" i="1"/>
  <c r="BL60" i="1" s="1"/>
  <c r="AY60" i="1"/>
  <c r="AW60" i="1" s="1"/>
  <c r="AV60" i="1" s="1"/>
  <c r="AU60" i="1"/>
  <c r="AT60" i="1"/>
  <c r="AS60" i="1"/>
  <c r="AR60" i="1"/>
  <c r="G60" i="1"/>
  <c r="B60" i="1"/>
  <c r="GM79" i="1"/>
  <c r="FP79" i="1"/>
  <c r="FN79" i="1"/>
  <c r="EX79" i="1"/>
  <c r="FR79" i="1" s="1"/>
  <c r="CL79" i="1"/>
  <c r="CC79" i="1"/>
  <c r="CA79" i="1"/>
  <c r="BY79" i="1"/>
  <c r="BV79" i="1"/>
  <c r="BS79" i="1"/>
  <c r="BN79" i="1"/>
  <c r="BL79" i="1"/>
  <c r="AY79" i="1"/>
  <c r="AW79" i="1" s="1"/>
  <c r="AV79" i="1" s="1"/>
  <c r="AU79" i="1"/>
  <c r="AT79" i="1"/>
  <c r="AS79" i="1"/>
  <c r="AR79" i="1"/>
  <c r="G79" i="1"/>
  <c r="B79" i="1"/>
  <c r="GM57" i="1"/>
  <c r="FP57" i="1"/>
  <c r="FN57" i="1"/>
  <c r="EX57" i="1"/>
  <c r="FQ57" i="1" s="1"/>
  <c r="EK57" i="1"/>
  <c r="CL57" i="1"/>
  <c r="CC57" i="1"/>
  <c r="CA57" i="1"/>
  <c r="BY57" i="1"/>
  <c r="BV57" i="1"/>
  <c r="BS57" i="1"/>
  <c r="BN57" i="1"/>
  <c r="BL57" i="1"/>
  <c r="AW57" i="1"/>
  <c r="AV57" i="1" s="1"/>
  <c r="AU57" i="1"/>
  <c r="AT57" i="1"/>
  <c r="AS57" i="1"/>
  <c r="AR57" i="1"/>
  <c r="G57" i="1"/>
  <c r="B57" i="1"/>
  <c r="GM74" i="1"/>
  <c r="FP74" i="1"/>
  <c r="FN74" i="1"/>
  <c r="EX74" i="1"/>
  <c r="EY74" i="1" s="1"/>
  <c r="EK74" i="1"/>
  <c r="CL74" i="1"/>
  <c r="CC74" i="1"/>
  <c r="CA74" i="1"/>
  <c r="BY74" i="1"/>
  <c r="BV74" i="1"/>
  <c r="BS74" i="1"/>
  <c r="BN74" i="1"/>
  <c r="BL74" i="1"/>
  <c r="AW74" i="1"/>
  <c r="AU74" i="1"/>
  <c r="AT74" i="1"/>
  <c r="AS74" i="1"/>
  <c r="AR74" i="1"/>
  <c r="G74" i="1"/>
  <c r="B74" i="1"/>
  <c r="GM48" i="1"/>
  <c r="FP48" i="1"/>
  <c r="FN48" i="1"/>
  <c r="EX48" i="1"/>
  <c r="EY48" i="1" s="1"/>
  <c r="CL48" i="1"/>
  <c r="CC48" i="1"/>
  <c r="CA48" i="1"/>
  <c r="BY48" i="1"/>
  <c r="BV48" i="1"/>
  <c r="BS48" i="1"/>
  <c r="BN48" i="1"/>
  <c r="BL48" i="1"/>
  <c r="AW48" i="1"/>
  <c r="AU48" i="1"/>
  <c r="AT48" i="1"/>
  <c r="AS48" i="1"/>
  <c r="AR48" i="1"/>
  <c r="G48" i="1"/>
  <c r="B48" i="1"/>
  <c r="JU193" i="1"/>
  <c r="JT193" i="1"/>
  <c r="JQ193" i="1"/>
  <c r="KB193" i="1" s="1"/>
  <c r="GM193" i="1"/>
  <c r="FR193" i="1"/>
  <c r="FN193" i="1"/>
  <c r="FM193" i="1"/>
  <c r="CL193" i="1"/>
  <c r="CC193" i="1"/>
  <c r="CA193" i="1"/>
  <c r="BY193" i="1"/>
  <c r="BV193" i="1"/>
  <c r="BS193" i="1"/>
  <c r="BN193" i="1"/>
  <c r="BL193" i="1"/>
  <c r="AW193" i="1"/>
  <c r="AU193" i="1"/>
  <c r="AT193" i="1"/>
  <c r="AS193" i="1"/>
  <c r="AR193" i="1"/>
  <c r="G193" i="1"/>
  <c r="B193" i="1"/>
  <c r="GM63" i="1"/>
  <c r="FN63" i="1"/>
  <c r="FM63" i="1"/>
  <c r="CL63" i="1"/>
  <c r="CC63" i="1"/>
  <c r="CA63" i="1"/>
  <c r="BV63" i="1"/>
  <c r="BY63" i="1" s="1"/>
  <c r="BS63" i="1"/>
  <c r="BN63" i="1"/>
  <c r="BL63" i="1"/>
  <c r="AW63" i="1"/>
  <c r="AU63" i="1"/>
  <c r="AT63" i="1"/>
  <c r="AS63" i="1"/>
  <c r="AR63" i="1"/>
  <c r="G63" i="1"/>
  <c r="B63" i="1"/>
  <c r="GM201" i="1"/>
  <c r="FM201" i="1"/>
  <c r="EX201" i="1"/>
  <c r="EY201" i="1" s="1"/>
  <c r="EV201" i="1"/>
  <c r="CL201" i="1"/>
  <c r="CC201" i="1"/>
  <c r="CA201" i="1"/>
  <c r="BV201" i="1"/>
  <c r="BY201" i="1" s="1"/>
  <c r="BS201" i="1"/>
  <c r="BN201" i="1"/>
  <c r="BL201" i="1"/>
  <c r="AW201" i="1"/>
  <c r="AU201" i="1"/>
  <c r="AT201" i="1"/>
  <c r="AS201" i="1"/>
  <c r="AR201" i="1"/>
  <c r="B201" i="1"/>
  <c r="GM62" i="1"/>
  <c r="FM62" i="1"/>
  <c r="EX62" i="1"/>
  <c r="FN62" i="1" s="1"/>
  <c r="EV62" i="1"/>
  <c r="CL62" i="1"/>
  <c r="CC62" i="1"/>
  <c r="CA62" i="1"/>
  <c r="BY62" i="1"/>
  <c r="BS62" i="1"/>
  <c r="BL62" i="1"/>
  <c r="AW62" i="1"/>
  <c r="AU62" i="1"/>
  <c r="AT62" i="1"/>
  <c r="AS62" i="1"/>
  <c r="AR62" i="1"/>
  <c r="B62" i="1"/>
  <c r="GM50" i="1"/>
  <c r="FM50" i="1"/>
  <c r="EX50" i="1"/>
  <c r="EY50" i="1" s="1"/>
  <c r="EV50" i="1"/>
  <c r="BL50" i="1"/>
  <c r="AW50" i="1"/>
  <c r="AU50" i="1"/>
  <c r="AT50" i="1"/>
  <c r="AS50" i="1"/>
  <c r="AR50" i="1"/>
  <c r="B50" i="1"/>
  <c r="JT72" i="1"/>
  <c r="JQ72" i="1"/>
  <c r="JV72" i="1" s="1"/>
  <c r="GM72" i="1"/>
  <c r="FM72" i="1"/>
  <c r="EX72" i="1"/>
  <c r="FN72" i="1" s="1"/>
  <c r="EV72" i="1"/>
  <c r="EK72" i="1"/>
  <c r="CL72" i="1"/>
  <c r="CC72" i="1"/>
  <c r="CA72" i="1"/>
  <c r="BV72" i="1"/>
  <c r="BY72" i="1" s="1"/>
  <c r="BS72" i="1"/>
  <c r="BN72" i="1"/>
  <c r="BL72" i="1"/>
  <c r="AW72" i="1"/>
  <c r="AU72" i="1"/>
  <c r="AT72" i="1"/>
  <c r="AS72" i="1"/>
  <c r="AR72" i="1"/>
  <c r="G72" i="1"/>
  <c r="B72" i="1"/>
  <c r="GM64" i="1"/>
  <c r="FM64" i="1"/>
  <c r="EX64" i="1"/>
  <c r="EY64" i="1" s="1"/>
  <c r="EV64" i="1"/>
  <c r="CL64" i="1"/>
  <c r="CC64" i="1"/>
  <c r="CA64" i="1"/>
  <c r="BY64" i="1"/>
  <c r="BS64" i="1"/>
  <c r="BL64" i="1"/>
  <c r="AW64" i="1"/>
  <c r="AU64" i="1"/>
  <c r="AT64" i="1"/>
  <c r="AS64" i="1"/>
  <c r="AR64" i="1"/>
  <c r="G64" i="1"/>
  <c r="B64" i="1"/>
  <c r="GM42" i="1"/>
  <c r="FM42" i="1"/>
  <c r="EX42" i="1"/>
  <c r="FN42" i="1" s="1"/>
  <c r="EV42" i="1"/>
  <c r="CL42" i="1"/>
  <c r="CC42" i="1"/>
  <c r="CA42" i="1"/>
  <c r="BV42" i="1"/>
  <c r="BY42" i="1" s="1"/>
  <c r="BS42" i="1"/>
  <c r="BN42" i="1"/>
  <c r="BL42" i="1"/>
  <c r="AW42" i="1"/>
  <c r="AU42" i="1"/>
  <c r="AT42" i="1"/>
  <c r="AS42" i="1"/>
  <c r="AR42" i="1"/>
  <c r="G42" i="1"/>
  <c r="B42" i="1"/>
  <c r="GM94" i="1"/>
  <c r="FR94" i="1"/>
  <c r="FN94" i="1"/>
  <c r="EK94" i="1"/>
  <c r="CL94" i="1"/>
  <c r="BS94" i="1"/>
  <c r="BN94" i="1"/>
  <c r="AW94" i="1"/>
  <c r="AU94" i="1"/>
  <c r="AT94" i="1"/>
  <c r="AS94" i="1"/>
  <c r="AR94" i="1"/>
  <c r="B94" i="1"/>
  <c r="GM70" i="1"/>
  <c r="FR70" i="1"/>
  <c r="FN70" i="1"/>
  <c r="EK70" i="1"/>
  <c r="CL70" i="1"/>
  <c r="BS70" i="1"/>
  <c r="BN70" i="1"/>
  <c r="AW70" i="1"/>
  <c r="AU70" i="1"/>
  <c r="AT70" i="1"/>
  <c r="AS70" i="1"/>
  <c r="AR70" i="1"/>
  <c r="B70" i="1"/>
  <c r="GM86" i="1"/>
  <c r="FR86" i="1"/>
  <c r="FN86" i="1"/>
  <c r="EK86" i="1"/>
  <c r="CL86" i="1"/>
  <c r="BS86" i="1"/>
  <c r="BN86" i="1"/>
  <c r="AW86" i="1"/>
  <c r="AU86" i="1"/>
  <c r="AT86" i="1"/>
  <c r="AS86" i="1"/>
  <c r="AR86" i="1"/>
  <c r="B86" i="1"/>
  <c r="GM59" i="1"/>
  <c r="FR59" i="1"/>
  <c r="FN59" i="1"/>
  <c r="EK59" i="1"/>
  <c r="CL59" i="1"/>
  <c r="BS59" i="1"/>
  <c r="BN59" i="1"/>
  <c r="AW59" i="1"/>
  <c r="AU59" i="1"/>
  <c r="AT59" i="1"/>
  <c r="AS59" i="1"/>
  <c r="AR59" i="1"/>
  <c r="B59" i="1"/>
  <c r="GM89" i="1"/>
  <c r="FR89" i="1"/>
  <c r="FN89" i="1"/>
  <c r="EK89" i="1"/>
  <c r="CL89" i="1"/>
  <c r="BS89" i="1"/>
  <c r="BN89" i="1"/>
  <c r="AW89" i="1"/>
  <c r="AU89" i="1"/>
  <c r="AT89" i="1"/>
  <c r="AS89" i="1"/>
  <c r="AR89" i="1"/>
  <c r="B89" i="1"/>
  <c r="GM78" i="1"/>
  <c r="FR78" i="1"/>
  <c r="FN78" i="1"/>
  <c r="EK78" i="1"/>
  <c r="CL78" i="1"/>
  <c r="BS78" i="1"/>
  <c r="BN78" i="1"/>
  <c r="AW78" i="1"/>
  <c r="AU78" i="1"/>
  <c r="AT78" i="1"/>
  <c r="AS78" i="1"/>
  <c r="AR78" i="1"/>
  <c r="B78" i="1"/>
  <c r="GM75" i="1"/>
  <c r="FR75" i="1"/>
  <c r="FN75" i="1"/>
  <c r="EK75" i="1"/>
  <c r="AW75" i="1"/>
  <c r="AU75" i="1"/>
  <c r="AT75" i="1"/>
  <c r="AS75" i="1"/>
  <c r="AR75" i="1"/>
  <c r="B75" i="1"/>
  <c r="GM65" i="1"/>
  <c r="FR65" i="1"/>
  <c r="FN65" i="1"/>
  <c r="EK65" i="1"/>
  <c r="CL65" i="1"/>
  <c r="BS65" i="1"/>
  <c r="BN65" i="1"/>
  <c r="AW65" i="1"/>
  <c r="AU65" i="1"/>
  <c r="AT65" i="1"/>
  <c r="AS65" i="1"/>
  <c r="AR65" i="1"/>
  <c r="B65" i="1"/>
  <c r="GM90" i="1"/>
  <c r="FR90" i="1"/>
  <c r="FN90" i="1"/>
  <c r="EK90" i="1"/>
  <c r="AW90" i="1"/>
  <c r="AU90" i="1"/>
  <c r="AT90" i="1"/>
  <c r="AS90" i="1"/>
  <c r="AR90" i="1"/>
  <c r="B90" i="1"/>
  <c r="GM69" i="1"/>
  <c r="FR69" i="1"/>
  <c r="FN69" i="1"/>
  <c r="CL69" i="1"/>
  <c r="BS69" i="1"/>
  <c r="BN69" i="1"/>
  <c r="AW69" i="1"/>
  <c r="AU69" i="1"/>
  <c r="AT69" i="1"/>
  <c r="AS69" i="1"/>
  <c r="AR69" i="1"/>
  <c r="B69" i="1"/>
  <c r="GM56" i="1"/>
  <c r="FR56" i="1"/>
  <c r="FN56" i="1"/>
  <c r="EK56" i="1"/>
  <c r="CL56" i="1"/>
  <c r="BS56" i="1"/>
  <c r="BN56" i="1"/>
  <c r="AW56" i="1"/>
  <c r="AU56" i="1"/>
  <c r="AT56" i="1"/>
  <c r="AS56" i="1"/>
  <c r="AR56" i="1"/>
  <c r="B56" i="1"/>
  <c r="GM39" i="1"/>
  <c r="FR39" i="1"/>
  <c r="FN39" i="1"/>
  <c r="EK39" i="1"/>
  <c r="CL39" i="1"/>
  <c r="BS39" i="1"/>
  <c r="BN39" i="1"/>
  <c r="AW39" i="1"/>
  <c r="AU39" i="1"/>
  <c r="AT39" i="1"/>
  <c r="AS39" i="1"/>
  <c r="AR39" i="1"/>
  <c r="B39" i="1"/>
  <c r="GM68" i="1"/>
  <c r="FR68" i="1"/>
  <c r="FN68" i="1"/>
  <c r="EK68" i="1"/>
  <c r="CL68" i="1"/>
  <c r="BS68" i="1"/>
  <c r="BN68" i="1"/>
  <c r="AW68" i="1"/>
  <c r="AU68" i="1"/>
  <c r="AT68" i="1"/>
  <c r="AS68" i="1"/>
  <c r="AR68" i="1"/>
  <c r="B68" i="1"/>
  <c r="GM44" i="1"/>
  <c r="FR44" i="1"/>
  <c r="FN44" i="1"/>
  <c r="EK44" i="1"/>
  <c r="CL44" i="1"/>
  <c r="CA44" i="1"/>
  <c r="BY44" i="1"/>
  <c r="BS44" i="1"/>
  <c r="BN44" i="1"/>
  <c r="AW44" i="1"/>
  <c r="AU44" i="1"/>
  <c r="AT44" i="1"/>
  <c r="AS44" i="1"/>
  <c r="AR44" i="1"/>
  <c r="B44" i="1"/>
  <c r="GM41" i="1"/>
  <c r="FR41" i="1"/>
  <c r="FQ41" i="1"/>
  <c r="EK41" i="1"/>
  <c r="CL41" i="1"/>
  <c r="CC41" i="1"/>
  <c r="CA41" i="1"/>
  <c r="BY41" i="1"/>
  <c r="BV41" i="1"/>
  <c r="BS41" i="1"/>
  <c r="BN41" i="1"/>
  <c r="AW41" i="1"/>
  <c r="AV41" i="1" s="1"/>
  <c r="AU41" i="1"/>
  <c r="AT41" i="1"/>
  <c r="AS41" i="1"/>
  <c r="AR41" i="1"/>
  <c r="G41" i="1"/>
  <c r="B41" i="1"/>
  <c r="GM83" i="1"/>
  <c r="FR83" i="1"/>
  <c r="FQ83" i="1"/>
  <c r="EK83" i="1"/>
  <c r="CL83" i="1"/>
  <c r="CC83" i="1"/>
  <c r="CA83" i="1"/>
  <c r="BY83" i="1"/>
  <c r="BV83" i="1"/>
  <c r="BS83" i="1"/>
  <c r="BN83" i="1"/>
  <c r="AW83" i="1"/>
  <c r="AU83" i="1"/>
  <c r="AT83" i="1"/>
  <c r="AS83" i="1"/>
  <c r="AR83" i="1"/>
  <c r="B83" i="1"/>
  <c r="GM77" i="1"/>
  <c r="FR77" i="1"/>
  <c r="FQ77" i="1"/>
  <c r="EK77" i="1"/>
  <c r="CL77" i="1"/>
  <c r="CC77" i="1"/>
  <c r="CA77" i="1"/>
  <c r="BY77" i="1"/>
  <c r="BV77" i="1"/>
  <c r="BS77" i="1"/>
  <c r="BN77" i="1"/>
  <c r="AW77" i="1"/>
  <c r="AU77" i="1"/>
  <c r="AT77" i="1"/>
  <c r="AS77" i="1"/>
  <c r="AR77" i="1"/>
  <c r="B77" i="1"/>
  <c r="GM71" i="1"/>
  <c r="FQ71" i="1"/>
  <c r="EK71" i="1"/>
  <c r="CL71" i="1"/>
  <c r="CC71" i="1"/>
  <c r="CA71" i="1"/>
  <c r="BY71" i="1"/>
  <c r="BV71" i="1"/>
  <c r="BS71" i="1"/>
  <c r="BN71" i="1"/>
  <c r="AW71" i="1"/>
  <c r="AU71" i="1"/>
  <c r="AT71" i="1"/>
  <c r="AS71" i="1"/>
  <c r="AR71" i="1"/>
  <c r="B71" i="1"/>
  <c r="GM40" i="1"/>
  <c r="FQ40" i="1"/>
  <c r="EK40" i="1"/>
  <c r="CL40" i="1"/>
  <c r="CC40" i="1"/>
  <c r="CA40" i="1"/>
  <c r="BY40" i="1"/>
  <c r="BV40" i="1"/>
  <c r="BS40" i="1"/>
  <c r="BN40" i="1"/>
  <c r="AW40" i="1"/>
  <c r="AU40" i="1"/>
  <c r="AT40" i="1"/>
  <c r="AS40" i="1"/>
  <c r="AR40" i="1"/>
  <c r="B40" i="1"/>
  <c r="GM46" i="1"/>
  <c r="FQ46" i="1"/>
  <c r="EK46" i="1"/>
  <c r="CL46" i="1"/>
  <c r="CC46" i="1"/>
  <c r="CA46" i="1"/>
  <c r="BY46" i="1"/>
  <c r="BV46" i="1"/>
  <c r="BS46" i="1"/>
  <c r="BN46" i="1"/>
  <c r="AW46" i="1"/>
  <c r="AU46" i="1"/>
  <c r="AT46" i="1"/>
  <c r="AS46" i="1"/>
  <c r="AR46" i="1"/>
  <c r="B46" i="1"/>
  <c r="GM91" i="1"/>
  <c r="FQ91" i="1"/>
  <c r="EK91" i="1"/>
  <c r="CL91" i="1"/>
  <c r="CC91" i="1"/>
  <c r="CA91" i="1"/>
  <c r="BY91" i="1"/>
  <c r="BV91" i="1"/>
  <c r="BS91" i="1"/>
  <c r="BN91" i="1"/>
  <c r="AW91" i="1"/>
  <c r="AU91" i="1"/>
  <c r="AT91" i="1"/>
  <c r="AS91" i="1"/>
  <c r="AR91" i="1"/>
  <c r="B91" i="1"/>
  <c r="GM43" i="1"/>
  <c r="FQ43" i="1"/>
  <c r="EK43" i="1"/>
  <c r="AQ43" i="1"/>
  <c r="B43" i="1"/>
  <c r="GM55" i="1"/>
  <c r="FQ55" i="1"/>
  <c r="EK55" i="1"/>
  <c r="AY55" i="1"/>
  <c r="AW55" i="1" s="1"/>
  <c r="AU55" i="1"/>
  <c r="AT55" i="1"/>
  <c r="AS55" i="1"/>
  <c r="AR55" i="1"/>
  <c r="B55" i="1"/>
  <c r="GM81" i="1"/>
  <c r="FQ81" i="1"/>
  <c r="EK81" i="1"/>
  <c r="AY81" i="1"/>
  <c r="AW81" i="1" s="1"/>
  <c r="AU81" i="1"/>
  <c r="AT81" i="1"/>
  <c r="AS81" i="1"/>
  <c r="AR81" i="1"/>
  <c r="B81" i="1"/>
  <c r="GM88" i="1"/>
  <c r="FQ88" i="1"/>
  <c r="AY88" i="1"/>
  <c r="AW88" i="1" s="1"/>
  <c r="AU88" i="1"/>
  <c r="AT88" i="1"/>
  <c r="AS88" i="1"/>
  <c r="AR88" i="1"/>
  <c r="B88" i="1"/>
  <c r="GM49" i="1"/>
  <c r="FQ49" i="1"/>
  <c r="EK49" i="1"/>
  <c r="AQ49" i="1"/>
  <c r="B49" i="1"/>
  <c r="FP27" i="1"/>
  <c r="FN27" i="1"/>
  <c r="EX27" i="1"/>
  <c r="EY27" i="1" s="1"/>
  <c r="EK27" i="1"/>
  <c r="CL27" i="1"/>
  <c r="CC27" i="1"/>
  <c r="CA27" i="1"/>
  <c r="BY27" i="1"/>
  <c r="BV27" i="1"/>
  <c r="BS27" i="1"/>
  <c r="BN27" i="1"/>
  <c r="BL27" i="1"/>
  <c r="AY27" i="1"/>
  <c r="AW27" i="1" s="1"/>
  <c r="AV27" i="1" s="1"/>
  <c r="AU27" i="1"/>
  <c r="AT27" i="1"/>
  <c r="AS27" i="1"/>
  <c r="AR27" i="1"/>
  <c r="G27" i="1"/>
  <c r="B27" i="1"/>
  <c r="FP33" i="1"/>
  <c r="FN33" i="1"/>
  <c r="EX33" i="1"/>
  <c r="EY33" i="1" s="1"/>
  <c r="CL33" i="1"/>
  <c r="CC33" i="1"/>
  <c r="CA33" i="1"/>
  <c r="BY33" i="1"/>
  <c r="BV33" i="1"/>
  <c r="BS33" i="1"/>
  <c r="BN33" i="1"/>
  <c r="BL33" i="1"/>
  <c r="AW33" i="1"/>
  <c r="AU33" i="1"/>
  <c r="AT33" i="1"/>
  <c r="AS33" i="1"/>
  <c r="AR33" i="1"/>
  <c r="B33" i="1"/>
  <c r="FM29" i="1"/>
  <c r="EX29" i="1"/>
  <c r="EY29" i="1" s="1"/>
  <c r="EV29" i="1"/>
  <c r="CL29" i="1"/>
  <c r="CC29" i="1"/>
  <c r="CA29" i="1"/>
  <c r="BY29" i="1"/>
  <c r="BS29" i="1"/>
  <c r="BL29" i="1"/>
  <c r="AW29" i="1"/>
  <c r="AU29" i="1"/>
  <c r="AT29" i="1"/>
  <c r="AS29" i="1"/>
  <c r="AR29" i="1"/>
  <c r="B29" i="1"/>
  <c r="JU38" i="1"/>
  <c r="JT38" i="1"/>
  <c r="JQ38" i="1"/>
  <c r="KB38" i="1" s="1"/>
  <c r="FM38" i="1"/>
  <c r="EX38" i="1"/>
  <c r="EY38" i="1" s="1"/>
  <c r="EV38" i="1"/>
  <c r="CL38" i="1"/>
  <c r="CC38" i="1"/>
  <c r="CA38" i="1"/>
  <c r="BV38" i="1"/>
  <c r="BY38" i="1" s="1"/>
  <c r="BS38" i="1"/>
  <c r="BN38" i="1"/>
  <c r="BL38" i="1"/>
  <c r="AW38" i="1"/>
  <c r="AU38" i="1"/>
  <c r="AT38" i="1"/>
  <c r="AS38" i="1"/>
  <c r="AR38" i="1"/>
  <c r="G38" i="1"/>
  <c r="B38" i="1"/>
  <c r="JQ36" i="1"/>
  <c r="FM36" i="1"/>
  <c r="EX36" i="1"/>
  <c r="FR36" i="1" s="1"/>
  <c r="EV36" i="1"/>
  <c r="EK36" i="1"/>
  <c r="CL36" i="1"/>
  <c r="CC36" i="1"/>
  <c r="CA36" i="1"/>
  <c r="BV36" i="1"/>
  <c r="BY36" i="1" s="1"/>
  <c r="BS36" i="1"/>
  <c r="BN36" i="1"/>
  <c r="BL36" i="1"/>
  <c r="AW36" i="1"/>
  <c r="AU36" i="1"/>
  <c r="AT36" i="1"/>
  <c r="AS36" i="1"/>
  <c r="AR36" i="1"/>
  <c r="G36" i="1"/>
  <c r="B36" i="1"/>
  <c r="FM37" i="1"/>
  <c r="FD37" i="1"/>
  <c r="FE37" i="1" s="1"/>
  <c r="EX37" i="1"/>
  <c r="FN37" i="1" s="1"/>
  <c r="EV37" i="1"/>
  <c r="CL37" i="1"/>
  <c r="CC37" i="1"/>
  <c r="CA37" i="1"/>
  <c r="BY37" i="1"/>
  <c r="BV37" i="1"/>
  <c r="BS37" i="1"/>
  <c r="BN37" i="1"/>
  <c r="BL37" i="1"/>
  <c r="AW37" i="1"/>
  <c r="AU37" i="1"/>
  <c r="AT37" i="1"/>
  <c r="AS37" i="1"/>
  <c r="AR37" i="1"/>
  <c r="B37" i="1"/>
  <c r="FR31" i="1"/>
  <c r="FN31" i="1"/>
  <c r="EK31" i="1"/>
  <c r="CL31" i="1"/>
  <c r="BS31" i="1"/>
  <c r="BN31" i="1"/>
  <c r="AW31" i="1"/>
  <c r="AU31" i="1"/>
  <c r="AT31" i="1"/>
  <c r="AS31" i="1"/>
  <c r="AR31" i="1"/>
  <c r="B31" i="1"/>
  <c r="FR34" i="1"/>
  <c r="FN34" i="1"/>
  <c r="EK34" i="1"/>
  <c r="CL34" i="1"/>
  <c r="BS34" i="1"/>
  <c r="BN34" i="1"/>
  <c r="AW34" i="1"/>
  <c r="AU34" i="1"/>
  <c r="AT34" i="1"/>
  <c r="AS34" i="1"/>
  <c r="AR34" i="1"/>
  <c r="B34" i="1"/>
  <c r="FR28" i="1"/>
  <c r="FN28" i="1"/>
  <c r="EK28" i="1"/>
  <c r="CL28" i="1"/>
  <c r="BS28" i="1"/>
  <c r="BN28" i="1"/>
  <c r="AU28" i="1"/>
  <c r="AT28" i="1"/>
  <c r="AS28" i="1"/>
  <c r="AR28" i="1"/>
  <c r="B28" i="1"/>
  <c r="FR30" i="1"/>
  <c r="FQ30" i="1"/>
  <c r="EK30" i="1"/>
  <c r="CL30" i="1"/>
  <c r="CC30" i="1"/>
  <c r="CA30" i="1"/>
  <c r="BY30" i="1"/>
  <c r="BV30" i="1"/>
  <c r="BS30" i="1"/>
  <c r="BN30" i="1"/>
  <c r="AW30" i="1"/>
  <c r="AU30" i="1"/>
  <c r="AT30" i="1"/>
  <c r="AS30" i="1"/>
  <c r="AR30" i="1"/>
  <c r="B30" i="1"/>
  <c r="FQ25" i="1"/>
  <c r="EK25" i="1"/>
  <c r="CL25" i="1"/>
  <c r="CC25" i="1"/>
  <c r="CA25" i="1"/>
  <c r="BY25" i="1"/>
  <c r="BV25" i="1"/>
  <c r="BS25" i="1"/>
  <c r="AY25" i="1"/>
  <c r="AW25" i="1" s="1"/>
  <c r="AU25" i="1"/>
  <c r="AT25" i="1"/>
  <c r="AS25" i="1"/>
  <c r="AR25" i="1"/>
  <c r="B25" i="1"/>
  <c r="FQ32" i="1"/>
  <c r="EK32" i="1"/>
  <c r="CL32" i="1"/>
  <c r="CC32" i="1"/>
  <c r="CA32" i="1"/>
  <c r="BY32" i="1"/>
  <c r="BV32" i="1"/>
  <c r="BS32" i="1"/>
  <c r="AY32" i="1"/>
  <c r="AW32" i="1" s="1"/>
  <c r="AU32" i="1"/>
  <c r="AT32" i="1"/>
  <c r="AS32" i="1"/>
  <c r="AR32" i="1"/>
  <c r="B32" i="1"/>
  <c r="FQ35" i="1"/>
  <c r="EK35" i="1"/>
  <c r="CL35" i="1"/>
  <c r="CC35" i="1"/>
  <c r="CA35" i="1"/>
  <c r="BY35" i="1"/>
  <c r="BV35" i="1"/>
  <c r="BS35" i="1"/>
  <c r="AY35" i="1"/>
  <c r="AW35" i="1" s="1"/>
  <c r="AU35" i="1"/>
  <c r="AT35" i="1"/>
  <c r="AS35" i="1"/>
  <c r="AR35" i="1"/>
  <c r="B35" i="1"/>
  <c r="FQ26" i="1"/>
  <c r="EK26" i="1"/>
  <c r="AQ26" i="1"/>
  <c r="B26" i="1"/>
  <c r="FQ23" i="1"/>
  <c r="EK23" i="1"/>
  <c r="CL23" i="1"/>
  <c r="CC23" i="1"/>
  <c r="CA23" i="1"/>
  <c r="BY23" i="1"/>
  <c r="BV23" i="1"/>
  <c r="BS23" i="1"/>
  <c r="BN23" i="1"/>
  <c r="AW23" i="1"/>
  <c r="AU23" i="1"/>
  <c r="AT23" i="1"/>
  <c r="AS23" i="1"/>
  <c r="AR23" i="1"/>
  <c r="B23" i="1"/>
  <c r="FQ22" i="1"/>
  <c r="EK22" i="1"/>
  <c r="AY22" i="1"/>
  <c r="AW22" i="1" s="1"/>
  <c r="AU22" i="1"/>
  <c r="AT22" i="1"/>
  <c r="AS22" i="1"/>
  <c r="AR22" i="1"/>
  <c r="B22" i="1"/>
  <c r="FQ24" i="1"/>
  <c r="EK24" i="1"/>
  <c r="AY24" i="1"/>
  <c r="AW24" i="1" s="1"/>
  <c r="AU24" i="1"/>
  <c r="AT24" i="1"/>
  <c r="AS24" i="1"/>
  <c r="AR24" i="1"/>
  <c r="B24" i="1"/>
  <c r="FR190" i="1"/>
  <c r="FN190" i="1"/>
  <c r="EK190" i="1"/>
  <c r="CL190" i="1"/>
  <c r="BS190" i="1"/>
  <c r="BN190" i="1"/>
  <c r="AW190" i="1"/>
  <c r="AU190" i="1"/>
  <c r="AT190" i="1"/>
  <c r="AS190" i="1"/>
  <c r="AR190" i="1"/>
  <c r="B190" i="1"/>
  <c r="FN20" i="1"/>
  <c r="EK20" i="1"/>
  <c r="CL20" i="1"/>
  <c r="BS20" i="1"/>
  <c r="BN20" i="1"/>
  <c r="AW20" i="1"/>
  <c r="AU20" i="1"/>
  <c r="AT20" i="1"/>
  <c r="AS20" i="1"/>
  <c r="AR20" i="1"/>
  <c r="B20" i="1"/>
  <c r="FR19" i="1"/>
  <c r="FN19" i="1"/>
  <c r="EK19" i="1"/>
  <c r="CL19" i="1"/>
  <c r="BS19" i="1"/>
  <c r="BN19" i="1"/>
  <c r="AW19" i="1"/>
  <c r="AU19" i="1"/>
  <c r="AT19" i="1"/>
  <c r="AS19" i="1"/>
  <c r="AR19" i="1"/>
  <c r="B19" i="1"/>
  <c r="FQ21" i="1"/>
  <c r="EK21" i="1"/>
  <c r="AY21" i="1"/>
  <c r="AW21" i="1" s="1"/>
  <c r="AU21" i="1"/>
  <c r="AT21" i="1"/>
  <c r="AS21" i="1"/>
  <c r="AR21" i="1"/>
  <c r="B21" i="1"/>
  <c r="FP17" i="1"/>
  <c r="FN17" i="1"/>
  <c r="EX17" i="1"/>
  <c r="EY17" i="1" s="1"/>
  <c r="EK17" i="1"/>
  <c r="CL17" i="1"/>
  <c r="CC17" i="1"/>
  <c r="CA17" i="1"/>
  <c r="BY17" i="1"/>
  <c r="BV17" i="1"/>
  <c r="BS17" i="1"/>
  <c r="BN17" i="1"/>
  <c r="BL17" i="1"/>
  <c r="AW17" i="1"/>
  <c r="AU17" i="1"/>
  <c r="AT17" i="1"/>
  <c r="AS17" i="1"/>
  <c r="AR17" i="1"/>
  <c r="G17" i="1"/>
  <c r="B17" i="1"/>
  <c r="FR18" i="1"/>
  <c r="FN18" i="1"/>
  <c r="EK18" i="1"/>
  <c r="CL18" i="1"/>
  <c r="CC18" i="1"/>
  <c r="CA18" i="1"/>
  <c r="BY18" i="1"/>
  <c r="BV18" i="1"/>
  <c r="BS18" i="1"/>
  <c r="BN18" i="1"/>
  <c r="AW18" i="1"/>
  <c r="AV18" i="1" s="1"/>
  <c r="AU18" i="1"/>
  <c r="AT18" i="1"/>
  <c r="AS18" i="1"/>
  <c r="AR18" i="1"/>
  <c r="B18" i="1"/>
  <c r="FQ261" i="1"/>
  <c r="EK261" i="1"/>
  <c r="AQ261" i="1"/>
  <c r="B261" i="1"/>
  <c r="FQ11" i="1"/>
  <c r="EK11" i="1"/>
  <c r="CL11" i="1"/>
  <c r="CC11" i="1"/>
  <c r="CA11" i="1"/>
  <c r="BY11" i="1"/>
  <c r="BV11" i="1"/>
  <c r="BS11" i="1"/>
  <c r="BN11" i="1"/>
  <c r="AW11" i="1"/>
  <c r="AU11" i="1"/>
  <c r="AT11" i="1"/>
  <c r="AS11" i="1"/>
  <c r="AR11" i="1"/>
  <c r="B11" i="1"/>
  <c r="FQ10" i="1"/>
  <c r="EK10" i="1"/>
  <c r="AQ10" i="1"/>
  <c r="B10" i="1"/>
  <c r="FR9" i="1"/>
  <c r="FN9" i="1"/>
  <c r="FM9" i="1"/>
  <c r="EK9" i="1"/>
  <c r="CL9" i="1"/>
  <c r="CC9" i="1"/>
  <c r="CA9" i="1"/>
  <c r="BY9" i="1"/>
  <c r="BS9" i="1"/>
  <c r="BL9" i="1"/>
  <c r="AW9" i="1"/>
  <c r="AU9" i="1"/>
  <c r="AT9" i="1"/>
  <c r="AS9" i="1"/>
  <c r="AR9" i="1"/>
  <c r="G9" i="1"/>
  <c r="B9" i="1"/>
  <c r="FP8" i="1"/>
  <c r="FN8" i="1"/>
  <c r="EX8" i="1"/>
  <c r="FR8" i="1" s="1"/>
  <c r="EK8" i="1"/>
  <c r="CL8" i="1"/>
  <c r="CC8" i="1"/>
  <c r="CA8" i="1"/>
  <c r="BY8" i="1"/>
  <c r="BV8" i="1"/>
  <c r="BS8" i="1"/>
  <c r="BN8" i="1"/>
  <c r="BL8" i="1"/>
  <c r="AW8" i="1"/>
  <c r="AV8" i="1" s="1"/>
  <c r="AU8" i="1"/>
  <c r="AT8" i="1"/>
  <c r="AS8" i="1"/>
  <c r="AR8" i="1"/>
  <c r="G8" i="1"/>
  <c r="B8" i="1"/>
  <c r="FR7" i="1"/>
  <c r="FN7" i="1"/>
  <c r="EK7" i="1"/>
  <c r="CL7" i="1"/>
  <c r="CA7" i="1"/>
  <c r="BS7" i="1"/>
  <c r="BN7" i="1"/>
  <c r="AW7" i="1"/>
  <c r="AV7" i="1" s="1"/>
  <c r="AU7" i="1"/>
  <c r="AT7" i="1"/>
  <c r="AS7" i="1"/>
  <c r="AR7" i="1"/>
  <c r="B7" i="1"/>
  <c r="FR6" i="1"/>
  <c r="FQ6" i="1"/>
  <c r="EK6" i="1"/>
  <c r="CL6" i="1"/>
  <c r="CC6" i="1"/>
  <c r="CA6" i="1"/>
  <c r="BY6" i="1"/>
  <c r="BV6" i="1"/>
  <c r="BS6" i="1"/>
  <c r="BN6" i="1"/>
  <c r="AW6" i="1"/>
  <c r="AU6" i="1"/>
  <c r="AT6" i="1"/>
  <c r="AS6" i="1"/>
  <c r="AR6" i="1"/>
  <c r="B6" i="1"/>
  <c r="FQ3" i="1"/>
  <c r="EK3" i="1"/>
  <c r="CL3" i="1"/>
  <c r="CC3" i="1"/>
  <c r="CA3" i="1"/>
  <c r="BY3" i="1"/>
  <c r="BV3" i="1"/>
  <c r="BS3" i="1"/>
  <c r="BN3" i="1"/>
  <c r="AW3" i="1"/>
  <c r="AU3" i="1"/>
  <c r="AT3" i="1"/>
  <c r="AS3" i="1"/>
  <c r="AR3" i="1"/>
  <c r="B3" i="1"/>
  <c r="FQ4" i="1"/>
  <c r="EK4" i="1"/>
  <c r="CL4" i="1"/>
  <c r="CC4" i="1"/>
  <c r="CA4" i="1"/>
  <c r="BY4" i="1"/>
  <c r="BV4" i="1"/>
  <c r="BS4" i="1"/>
  <c r="AY4" i="1"/>
  <c r="AW4" i="1" s="1"/>
  <c r="AU4" i="1"/>
  <c r="AT4" i="1"/>
  <c r="AS4" i="1"/>
  <c r="AR4" i="1"/>
  <c r="B4" i="1"/>
  <c r="BW394" i="1" l="1"/>
  <c r="BW126" i="1"/>
  <c r="EY67" i="1"/>
  <c r="BW376" i="1"/>
  <c r="BW35" i="1"/>
  <c r="BW170" i="1"/>
  <c r="BW196" i="1"/>
  <c r="BW352" i="1"/>
  <c r="FN36" i="1"/>
  <c r="EY62" i="1"/>
  <c r="EY140" i="1"/>
  <c r="FF140" i="1" s="1"/>
  <c r="BW84" i="1"/>
  <c r="EY84" i="1"/>
  <c r="EY138" i="1"/>
  <c r="BW235" i="1"/>
  <c r="BW33" i="1"/>
  <c r="EY36" i="1"/>
  <c r="BW212" i="1"/>
  <c r="EY199" i="1"/>
  <c r="BW83" i="1"/>
  <c r="BW64" i="1"/>
  <c r="BW48" i="1"/>
  <c r="FN169" i="1"/>
  <c r="BW247" i="1"/>
  <c r="BW98" i="1"/>
  <c r="BW105" i="1"/>
  <c r="EY111" i="1"/>
  <c r="BW165" i="1"/>
  <c r="BW238" i="1"/>
  <c r="BW229" i="1"/>
  <c r="BW15" i="1"/>
  <c r="EY275" i="1"/>
  <c r="BW51" i="1"/>
  <c r="DC291" i="1"/>
  <c r="BW387" i="1"/>
  <c r="BW9" i="1"/>
  <c r="FN38" i="1"/>
  <c r="EY42" i="1"/>
  <c r="BW79" i="1"/>
  <c r="BW136" i="1"/>
  <c r="BW97" i="1"/>
  <c r="JV287" i="1"/>
  <c r="JZ287" i="1" s="1"/>
  <c r="EY104" i="1"/>
  <c r="BW140" i="1"/>
  <c r="BW145" i="1"/>
  <c r="BW314" i="1"/>
  <c r="BW163" i="1"/>
  <c r="BW231" i="1"/>
  <c r="EY268" i="1"/>
  <c r="FF268" i="1" s="1"/>
  <c r="BW38" i="1"/>
  <c r="BW40" i="1"/>
  <c r="BW118" i="1"/>
  <c r="EY107" i="1"/>
  <c r="FF107" i="1" s="1"/>
  <c r="BW287" i="1"/>
  <c r="EY132" i="1"/>
  <c r="BW122" i="1"/>
  <c r="EY119" i="1"/>
  <c r="BW146" i="1"/>
  <c r="BW181" i="1"/>
  <c r="BW224" i="1"/>
  <c r="EY224" i="1"/>
  <c r="BW225" i="1"/>
  <c r="EY243" i="1"/>
  <c r="FQ197" i="1"/>
  <c r="EY197" i="1"/>
  <c r="BW6" i="1"/>
  <c r="BW41" i="1"/>
  <c r="BW201" i="1"/>
  <c r="BW193" i="1"/>
  <c r="BW115" i="1"/>
  <c r="BW255" i="1"/>
  <c r="BW111" i="1"/>
  <c r="BW242" i="1"/>
  <c r="BW219" i="1"/>
  <c r="BW205" i="1"/>
  <c r="FN205" i="1"/>
  <c r="BW210" i="1"/>
  <c r="EY208" i="1"/>
  <c r="FQ207" i="1"/>
  <c r="EY207" i="1"/>
  <c r="BW204" i="1"/>
  <c r="FR268" i="1"/>
  <c r="FR107" i="1"/>
  <c r="BW18" i="1"/>
  <c r="BW37" i="1"/>
  <c r="BW36" i="1"/>
  <c r="JV38" i="1"/>
  <c r="JZ38" i="1" s="1"/>
  <c r="BW91" i="1"/>
  <c r="BW46" i="1"/>
  <c r="BW57" i="1"/>
  <c r="BW60" i="1"/>
  <c r="BW121" i="1"/>
  <c r="BW138" i="1"/>
  <c r="BW278" i="1"/>
  <c r="BW154" i="1"/>
  <c r="BW187" i="1"/>
  <c r="BW286" i="1"/>
  <c r="BW348" i="1"/>
  <c r="BW214" i="1"/>
  <c r="BW295" i="1"/>
  <c r="BW299" i="1"/>
  <c r="BW337" i="1"/>
  <c r="BW384" i="1"/>
  <c r="BW99" i="1"/>
  <c r="BW120" i="1"/>
  <c r="BW155" i="1"/>
  <c r="BW149" i="1"/>
  <c r="BW151" i="1"/>
  <c r="BW171" i="1"/>
  <c r="BW251" i="1"/>
  <c r="BW268" i="1"/>
  <c r="BW283" i="1"/>
  <c r="BW276" i="1"/>
  <c r="EY276" i="1"/>
  <c r="BW301" i="1"/>
  <c r="BW380" i="1"/>
  <c r="BW319" i="1"/>
  <c r="BW336" i="1"/>
  <c r="BW368" i="1"/>
  <c r="BW372" i="1"/>
  <c r="BW332" i="1"/>
  <c r="BW353" i="1"/>
  <c r="BW364" i="1"/>
  <c r="BW322" i="1"/>
  <c r="BW327" i="1"/>
  <c r="BW328" i="1"/>
  <c r="BW329" i="1"/>
  <c r="BW340" i="1"/>
  <c r="BW344" i="1"/>
  <c r="BW345" i="1"/>
  <c r="BW356" i="1"/>
  <c r="BW360" i="1"/>
  <c r="BW361" i="1"/>
  <c r="BW369" i="1"/>
  <c r="BW377" i="1"/>
  <c r="BW378" i="1"/>
  <c r="BW385" i="1"/>
  <c r="BW324" i="1"/>
  <c r="BW374" i="1"/>
  <c r="BW316" i="1"/>
  <c r="FF168" i="1"/>
  <c r="FR288" i="1"/>
  <c r="FN288" i="1"/>
  <c r="DC191" i="1"/>
  <c r="BW191" i="1"/>
  <c r="FQ198" i="1"/>
  <c r="EY198" i="1"/>
  <c r="BW23" i="1"/>
  <c r="BW30" i="1"/>
  <c r="BW8" i="1"/>
  <c r="BW17" i="1"/>
  <c r="BW32" i="1"/>
  <c r="BW29" i="1"/>
  <c r="BW71" i="1"/>
  <c r="BW72" i="1"/>
  <c r="BW62" i="1"/>
  <c r="BW63" i="1"/>
  <c r="BW74" i="1"/>
  <c r="BW125" i="1"/>
  <c r="BW101" i="1"/>
  <c r="BW117" i="1"/>
  <c r="BW134" i="1"/>
  <c r="FR111" i="1"/>
  <c r="BW132" i="1"/>
  <c r="FR132" i="1"/>
  <c r="BW119" i="1"/>
  <c r="FR119" i="1"/>
  <c r="BW131" i="1"/>
  <c r="FR138" i="1"/>
  <c r="BW156" i="1"/>
  <c r="BW147" i="1"/>
  <c r="BW265" i="1"/>
  <c r="BW288" i="1"/>
  <c r="BW85" i="1"/>
  <c r="BW164" i="1"/>
  <c r="BW166" i="1"/>
  <c r="FQ165" i="1"/>
  <c r="EY165" i="1"/>
  <c r="FR224" i="1"/>
  <c r="BW249" i="1"/>
  <c r="FN249" i="1"/>
  <c r="FN237" i="1"/>
  <c r="FF216" i="1"/>
  <c r="EY196" i="1"/>
  <c r="FN196" i="1"/>
  <c r="FQ235" i="1"/>
  <c r="EY235" i="1"/>
  <c r="BW277" i="1"/>
  <c r="FF213" i="1"/>
  <c r="FR213" i="1"/>
  <c r="FR142" i="1"/>
  <c r="EY142" i="1"/>
  <c r="FF142" i="1" s="1"/>
  <c r="BW61" i="1"/>
  <c r="BW100" i="1"/>
  <c r="BW269" i="1"/>
  <c r="BW267" i="1"/>
  <c r="FQ267" i="1"/>
  <c r="EY267" i="1"/>
  <c r="FQ15" i="1"/>
  <c r="EY15" i="1"/>
  <c r="BW264" i="1"/>
  <c r="BW52" i="1"/>
  <c r="BW315" i="1"/>
  <c r="BW297" i="1"/>
  <c r="FN167" i="1"/>
  <c r="FN168" i="1"/>
  <c r="FQ250" i="1"/>
  <c r="EY250" i="1"/>
  <c r="EY290" i="1"/>
  <c r="FF290" i="1" s="1"/>
  <c r="FN290" i="1"/>
  <c r="BW3" i="1"/>
  <c r="EY167" i="1"/>
  <c r="FF167" i="1" s="1"/>
  <c r="FR168" i="1"/>
  <c r="BW182" i="1"/>
  <c r="BW183" i="1"/>
  <c r="EY183" i="1"/>
  <c r="EY203" i="1"/>
  <c r="FN203" i="1"/>
  <c r="FN315" i="1"/>
  <c r="EY315" i="1"/>
  <c r="FF315" i="1" s="1"/>
  <c r="FR183" i="1"/>
  <c r="FR120" i="1"/>
  <c r="EY288" i="1"/>
  <c r="FR177" i="1"/>
  <c r="BW4" i="1"/>
  <c r="BW11" i="1"/>
  <c r="BW25" i="1"/>
  <c r="FN29" i="1"/>
  <c r="BW27" i="1"/>
  <c r="BW77" i="1"/>
  <c r="BW42" i="1"/>
  <c r="EY72" i="1"/>
  <c r="BW106" i="1"/>
  <c r="BW113" i="1"/>
  <c r="BW108" i="1"/>
  <c r="BW133" i="1"/>
  <c r="EY287" i="1"/>
  <c r="JV134" i="1"/>
  <c r="JZ134" i="1" s="1"/>
  <c r="BW104" i="1"/>
  <c r="EY120" i="1"/>
  <c r="BW73" i="1"/>
  <c r="BW168" i="1"/>
  <c r="BW153" i="1"/>
  <c r="BW169" i="1"/>
  <c r="FR165" i="1"/>
  <c r="EY171" i="1"/>
  <c r="BW178" i="1"/>
  <c r="EY177" i="1"/>
  <c r="BW244" i="1"/>
  <c r="BW198" i="1"/>
  <c r="BW215" i="1"/>
  <c r="BW262" i="1"/>
  <c r="FN142" i="1"/>
  <c r="FN61" i="1"/>
  <c r="BW13" i="1"/>
  <c r="FN13" i="1"/>
  <c r="BW282" i="1"/>
  <c r="KB282" i="1"/>
  <c r="JV282" i="1"/>
  <c r="JZ282" i="1" s="1"/>
  <c r="BW76" i="1"/>
  <c r="FQ76" i="1"/>
  <c r="EY76" i="1"/>
  <c r="BW102" i="1"/>
  <c r="BW266" i="1"/>
  <c r="FQ266" i="1"/>
  <c r="EY266" i="1"/>
  <c r="BW259" i="1"/>
  <c r="BW309" i="1"/>
  <c r="BW312" i="1"/>
  <c r="BW12" i="1"/>
  <c r="FQ47" i="1"/>
  <c r="EY47" i="1"/>
  <c r="BW217" i="1"/>
  <c r="DC236" i="1"/>
  <c r="DC247" i="1"/>
  <c r="BW250" i="1"/>
  <c r="BW226" i="1"/>
  <c r="BW243" i="1"/>
  <c r="BW199" i="1"/>
  <c r="FF258" i="1"/>
  <c r="FR258" i="1"/>
  <c r="DC281" i="1"/>
  <c r="DC58" i="1"/>
  <c r="BW14" i="1"/>
  <c r="BW67" i="1"/>
  <c r="BW275" i="1"/>
  <c r="BW307" i="1"/>
  <c r="BW303" i="1"/>
  <c r="FN297" i="1"/>
  <c r="BW162" i="1"/>
  <c r="BW172" i="1"/>
  <c r="BW175" i="1"/>
  <c r="BW177" i="1"/>
  <c r="BW248" i="1"/>
  <c r="BW230" i="1"/>
  <c r="BW221" i="1"/>
  <c r="BW239" i="1"/>
  <c r="BW207" i="1"/>
  <c r="BW197" i="1"/>
  <c r="BW246" i="1"/>
  <c r="BW110" i="1"/>
  <c r="BW54" i="1"/>
  <c r="BW281" i="1"/>
  <c r="DC14" i="1"/>
  <c r="BW254" i="1"/>
  <c r="BW16" i="1"/>
  <c r="BW143" i="1"/>
  <c r="BW270" i="1"/>
  <c r="BW284" i="1"/>
  <c r="BW293" i="1"/>
  <c r="BW311" i="1"/>
  <c r="BW310" i="1"/>
  <c r="BW308" i="1"/>
  <c r="BW298" i="1"/>
  <c r="BW323" i="1"/>
  <c r="BW335" i="1"/>
  <c r="BW343" i="1"/>
  <c r="BW351" i="1"/>
  <c r="BW359" i="1"/>
  <c r="BW367" i="1"/>
  <c r="BW375" i="1"/>
  <c r="BW383" i="1"/>
  <c r="BW317" i="1"/>
  <c r="BW320" i="1"/>
  <c r="BW330" i="1"/>
  <c r="BW338" i="1"/>
  <c r="BW341" i="1"/>
  <c r="BW346" i="1"/>
  <c r="BW349" i="1"/>
  <c r="BW354" i="1"/>
  <c r="BW357" i="1"/>
  <c r="BW362" i="1"/>
  <c r="BW365" i="1"/>
  <c r="BW370" i="1"/>
  <c r="BW373" i="1"/>
  <c r="BW381" i="1"/>
  <c r="BW386" i="1"/>
  <c r="BW388" i="1"/>
  <c r="BW389" i="1"/>
  <c r="BW391" i="1"/>
  <c r="BW321" i="1"/>
  <c r="BW331" i="1"/>
  <c r="BW339" i="1"/>
  <c r="BW347" i="1"/>
  <c r="BW355" i="1"/>
  <c r="BW363" i="1"/>
  <c r="BW371" i="1"/>
  <c r="BW379" i="1"/>
  <c r="BW390" i="1"/>
  <c r="BW392" i="1"/>
  <c r="BW393" i="1"/>
  <c r="BW342" i="1"/>
  <c r="BW350" i="1"/>
  <c r="BW358" i="1"/>
  <c r="BW366" i="1"/>
  <c r="BW382" i="1"/>
  <c r="JZ72" i="1"/>
  <c r="JZ249" i="1"/>
  <c r="JZ13" i="1"/>
  <c r="FR37" i="1"/>
  <c r="FN64" i="1"/>
  <c r="JW72" i="1"/>
  <c r="KA72" i="1" s="1"/>
  <c r="KB72" i="1"/>
  <c r="FN50" i="1"/>
  <c r="FN201" i="1"/>
  <c r="JV193" i="1"/>
  <c r="FR287" i="1"/>
  <c r="FN134" i="1"/>
  <c r="JV140" i="1"/>
  <c r="FN182" i="1"/>
  <c r="FR185" i="1"/>
  <c r="JW249" i="1"/>
  <c r="KA249" i="1" s="1"/>
  <c r="KB249" i="1"/>
  <c r="FN216" i="1"/>
  <c r="FN210" i="1"/>
  <c r="BW236" i="1"/>
  <c r="FN258" i="1"/>
  <c r="FN213" i="1"/>
  <c r="FR214" i="1"/>
  <c r="FR233" i="1"/>
  <c r="JW13" i="1"/>
  <c r="KA13" i="1" s="1"/>
  <c r="KB13" i="1"/>
  <c r="BW58" i="1"/>
  <c r="DC100" i="1"/>
  <c r="FR264" i="1"/>
  <c r="EY264" i="1"/>
  <c r="FQ284" i="1"/>
  <c r="FR290" i="1"/>
  <c r="EY298" i="1"/>
  <c r="FF298" i="1" s="1"/>
  <c r="FN298" i="1"/>
  <c r="BW47" i="1"/>
  <c r="FR182" i="1"/>
  <c r="FQ244" i="1"/>
  <c r="FQ221" i="1"/>
  <c r="FQ194" i="1"/>
  <c r="FQ192" i="1"/>
  <c r="FQ246" i="1"/>
  <c r="FQ204" i="1"/>
  <c r="FQ269" i="1"/>
  <c r="FQ254" i="1"/>
  <c r="FQ102" i="1"/>
  <c r="FQ143" i="1"/>
  <c r="FQ259" i="1"/>
  <c r="FQ270" i="1"/>
  <c r="EY12" i="1"/>
  <c r="FF12" i="1" s="1"/>
  <c r="FN12" i="1"/>
  <c r="JW193" i="1"/>
  <c r="KA193" i="1" s="1"/>
  <c r="FQ74" i="1"/>
  <c r="FQ60" i="1"/>
  <c r="FR134" i="1"/>
  <c r="JW140" i="1"/>
  <c r="KA140" i="1" s="1"/>
  <c r="FQ85" i="1"/>
  <c r="FQ175" i="1"/>
  <c r="FR17" i="1"/>
  <c r="FR38" i="1"/>
  <c r="FQ48" i="1"/>
  <c r="EY57" i="1"/>
  <c r="FR57" i="1"/>
  <c r="FQ79" i="1"/>
  <c r="EY60" i="1"/>
  <c r="JV107" i="1"/>
  <c r="JW287" i="1"/>
  <c r="KA287" i="1" s="1"/>
  <c r="JW134" i="1"/>
  <c r="KA134" i="1" s="1"/>
  <c r="FQ146" i="1"/>
  <c r="FR169" i="1"/>
  <c r="EY85" i="1"/>
  <c r="EY175" i="1"/>
  <c r="EY185" i="1"/>
  <c r="FF185" i="1" s="1"/>
  <c r="FR249" i="1"/>
  <c r="FR237" i="1"/>
  <c r="EY217" i="1"/>
  <c r="FF217" i="1" s="1"/>
  <c r="FQ238" i="1"/>
  <c r="FQ225" i="1"/>
  <c r="FQ223" i="1"/>
  <c r="FQ239" i="1"/>
  <c r="FQ212" i="1"/>
  <c r="FQ188" i="1"/>
  <c r="FQ215" i="1"/>
  <c r="FQ187" i="1"/>
  <c r="FQ229" i="1"/>
  <c r="EY214" i="1"/>
  <c r="FF214" i="1" s="1"/>
  <c r="EY233" i="1"/>
  <c r="FF233" i="1" s="1"/>
  <c r="FR61" i="1"/>
  <c r="FR13" i="1"/>
  <c r="FQ283" i="1"/>
  <c r="FQ16" i="1"/>
  <c r="EY259" i="1"/>
  <c r="FQ126" i="1"/>
  <c r="EY270" i="1"/>
  <c r="BW291" i="1"/>
  <c r="FQ17" i="1"/>
  <c r="FQ8" i="1"/>
  <c r="EY37" i="1"/>
  <c r="FF37" i="1" s="1"/>
  <c r="FR29" i="1"/>
  <c r="FQ33" i="1"/>
  <c r="FQ27" i="1"/>
  <c r="FQ122" i="1"/>
  <c r="FN140" i="1"/>
  <c r="FQ151" i="1"/>
  <c r="EY8" i="1"/>
  <c r="JW38" i="1"/>
  <c r="EY79" i="1"/>
  <c r="JW107" i="1"/>
  <c r="KA107" i="1" s="1"/>
  <c r="EY122" i="1"/>
  <c r="EY146" i="1"/>
  <c r="EY151" i="1"/>
  <c r="EY223" i="1"/>
  <c r="EY229" i="1"/>
  <c r="JW282" i="1"/>
  <c r="KA282" i="1" s="1"/>
  <c r="EY126" i="1"/>
  <c r="FQ264" i="1"/>
  <c r="EY286" i="1"/>
  <c r="FR286" i="1"/>
  <c r="BW326" i="1"/>
  <c r="BW333" i="1"/>
  <c r="BW318" i="1"/>
  <c r="BW325" i="1"/>
  <c r="BW334" i="1"/>
  <c r="JZ193" i="1" l="1"/>
  <c r="JX193" i="1"/>
  <c r="JX72" i="1"/>
  <c r="JX287" i="1"/>
  <c r="KA38" i="1"/>
  <c r="JX38" i="1"/>
  <c r="JX249" i="1"/>
  <c r="JX282" i="1"/>
  <c r="JZ107" i="1"/>
  <c r="JX107" i="1"/>
  <c r="JZ140" i="1"/>
  <c r="JX140" i="1"/>
  <c r="JX13" i="1"/>
  <c r="JX134" i="1"/>
</calcChain>
</file>

<file path=xl/comments1.xml><?xml version="1.0" encoding="utf-8"?>
<comments xmlns="http://schemas.openxmlformats.org/spreadsheetml/2006/main">
  <authors>
    <author>ZM</author>
    <author>Gabcova Gabriela</author>
    <author>Žužla</author>
    <author>Trajerova Marketa</author>
  </authors>
  <commentList>
    <comment ref="M1" authorId="0" shapeId="0">
      <text>
        <r>
          <rPr>
            <sz val="9"/>
            <color indexed="81"/>
            <rFont val="Tahoma"/>
            <family val="2"/>
            <charset val="238"/>
          </rPr>
          <t xml:space="preserve">1 clear, slightly yellow            7 cloudy with cloths        
2 yellow                                  8 orange
3 clear with white clumps       9 bloody
4 clear viscous                       10 bloody with clusters           
5 cloudy                                 11 white sediment
6 cloudy with clumps             12 small particles             13 brown
</t>
        </r>
      </text>
    </comment>
    <comment ref="N1" authorId="1" shapeId="0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N - normal 
L - low
H - high</t>
        </r>
      </text>
    </comment>
    <comment ref="AB1" authorId="2" shapeId="0">
      <text>
        <r>
          <rPr>
            <b/>
            <sz val="9"/>
            <color indexed="81"/>
            <rFont val="Tahoma"/>
            <family val="2"/>
            <charset val="238"/>
          </rPr>
          <t>Leukocyty-BodyFluid (BF)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D1" authorId="1" shapeId="0">
      <text>
        <r>
          <rPr>
            <b/>
            <sz val="9"/>
            <color indexed="81"/>
            <rFont val="Tahoma"/>
            <family val="2"/>
            <charset val="238"/>
          </rPr>
          <t>Gabcova Gabriela
oranžovým je po filtrácii
čiernym před filtráciou - nativka</t>
        </r>
      </text>
    </comment>
    <comment ref="AS1" authorId="0" shapeId="0">
      <text>
        <r>
          <rPr>
            <b/>
            <sz val="9"/>
            <color indexed="81"/>
            <rFont val="Tahoma"/>
            <family val="2"/>
            <charset val="238"/>
          </rPr>
          <t>F1: L/M menší než 1
F2: L/M větší než 1
M1: L/M menší než 3
M2: L/M větší než 3</t>
        </r>
      </text>
    </comment>
    <comment ref="AU1" authorId="0" shapeId="0">
      <text>
        <r>
          <rPr>
            <b/>
            <sz val="9"/>
            <color indexed="81"/>
            <rFont val="Tahoma"/>
            <family val="2"/>
            <charset val="238"/>
          </rPr>
          <t>ZM: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F1: L/(M+N) &lt; 0,95 a  N &lt; 30,1 %
F2: L/(M+N) ≥ 0,95 a  N &lt; 30,1 %
M1: L/(M+N) &lt; 0,95 a  N &lt; 30,1 %
M2: L/(M+N) ≥ 0,95 a  N &lt; 30,1 %</t>
        </r>
      </text>
    </comment>
    <comment ref="AX1" authorId="0" shapeId="0">
      <text>
        <r>
          <rPr>
            <b/>
            <sz val="9"/>
            <color indexed="81"/>
            <rFont val="Tahoma"/>
            <family val="2"/>
            <charset val="238"/>
          </rPr>
          <t>≥7 red</t>
        </r>
      </text>
    </comment>
    <comment ref="BD1" authorId="0" shapeId="0">
      <text>
        <r>
          <rPr>
            <b/>
            <sz val="9"/>
            <color indexed="81"/>
            <rFont val="Tahoma"/>
            <family val="2"/>
            <charset val="238"/>
          </rPr>
          <t>na Th je CD45RO ve 100%!</t>
        </r>
      </text>
    </comment>
    <comment ref="BG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6900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H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477
</t>
        </r>
      </text>
    </comment>
    <comment ref="BL1" authorId="0" shapeId="0">
      <text>
        <r>
          <rPr>
            <sz val="9"/>
            <color indexed="81"/>
            <rFont val="Tahoma"/>
            <family val="2"/>
            <charset val="238"/>
          </rPr>
          <t>0,5≤red≥2,5</t>
        </r>
      </text>
    </comment>
    <comment ref="BR1" authorId="0" shapeId="0">
      <text>
        <r>
          <rPr>
            <b/>
            <sz val="9"/>
            <color indexed="81"/>
            <rFont val="Tahoma"/>
            <family val="2"/>
            <charset val="238"/>
          </rPr>
          <t>43700</t>
        </r>
      </text>
    </comment>
    <comment ref="CK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6930
</t>
        </r>
      </text>
    </comment>
    <comment ref="CL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0,3≤red≥3,0
</t>
        </r>
      </text>
    </comment>
    <comment ref="DA1" authorId="2" shapeId="0">
      <text>
        <r>
          <rPr>
            <b/>
            <sz val="9"/>
            <color indexed="81"/>
            <rFont val="Tahoma"/>
            <family val="2"/>
            <charset val="238"/>
          </rPr>
          <t>1 - meniscal tear
1a - knee instability
1b - knee instability - acute injury
2 - follow-up after arthroscopic meniscal resection/repair
2a - follow-up after stabilization arthroscopy
3 - osteoarthritis
4 - Total joint arthroplasty
5 - septic arthritis
6 - prosthetic joint infection
7 - rheumatoid arthritis, reactive arthropathy, acute gout attack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B1" authorId="0" shapeId="0">
      <text>
        <r>
          <rPr>
            <b/>
            <sz val="9"/>
            <color indexed="81"/>
            <rFont val="Tahoma"/>
            <family val="2"/>
            <charset val="238"/>
          </rPr>
          <t>ZM:
F1 a M1: L/(M+N) &lt; 0,95 a  N &lt; 30,1 %
F2 a M2: L/(M+N) ≥ 0,95 a  N &lt; 30,1 %
M1-NEU a F1-NEU : L/M &lt; 0,95 a  N &gt; 30 % a &lt; 75,1 %
M2-NEU a F2-NEU: L/M ≥ 0,95 a  N &gt; 30 % a &lt; 75,1 %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
M-NEU a F-NEU : 0,95 a  N &gt; 75 %
</t>
        </r>
      </text>
    </comment>
    <comment ref="DK1" authorId="0" shapeId="0">
      <text>
        <r>
          <rPr>
            <b/>
            <sz val="9"/>
            <color indexed="81"/>
            <rFont val="Tahoma"/>
            <family val="2"/>
            <charset val="238"/>
          </rPr>
          <t>1 = hip
2 = knee
2a=Bakerova cysta v koleni
3=shoulder
4=elbow
5=ankle
6=others</t>
        </r>
      </text>
    </comment>
    <comment ref="DN1" authorId="1" shapeId="0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The diagnosis at the time of the sample collection.
0 - aseptic
1 - infectious</t>
        </r>
      </text>
    </comment>
    <comment ref="DR1" authorId="0" shapeId="0">
      <text>
        <r>
          <rPr>
            <b/>
            <sz val="9"/>
            <color indexed="81"/>
            <rFont val="Tahoma"/>
            <family val="2"/>
            <charset val="238"/>
          </rPr>
          <t>ref. meze: 0-5 mg/l</t>
        </r>
      </text>
    </comment>
    <comment ref="DS1" authorId="0" shapeId="0">
      <text>
        <r>
          <rPr>
            <b/>
            <sz val="9"/>
            <color indexed="81"/>
            <rFont val="Tahoma"/>
            <family val="2"/>
            <charset val="238"/>
          </rPr>
          <t>ref. meze: 1,5-7 ng/l</t>
        </r>
      </text>
    </comment>
    <comment ref="EA1" authorId="0" shapeId="0">
      <text>
        <r>
          <rPr>
            <b/>
            <sz val="9"/>
            <color indexed="81"/>
            <rFont val="Tahoma"/>
            <family val="2"/>
            <charset val="238"/>
          </rPr>
          <t>0 - kultivace negativní
1 - koaguláza pozitivní stafylokok (S. aureus, S. intermedius)
2 - koaguláza negativní stafylokok (S. epidermidis, S. saprophyticus, S. haemolyticus, S. hominis, S. capitis)
3 - anhemolytický a viridující streptokok (S. pneumoniae, S. mutans, S. salivarius, S. bovis, S. urinalis)
4 - beta hemolytický streptokok  (S. pyogenes, S. agalactiae, S. dysgalactiae)
5 - Enterokoky
6 - G-tyčky z čeledi Enterobacteriaceae
7 - pseudomonády
8 - velmi suspektní kontaminace: Bacillus, Micrococcus, Corynebacterium
9 - ostatní</t>
        </r>
      </text>
    </comment>
    <comment ref="EG1" authorId="2" shapeId="0">
      <text>
        <r>
          <rPr>
            <b/>
            <sz val="9"/>
            <color indexed="81"/>
            <rFont val="Tahoma"/>
            <family val="2"/>
            <charset val="238"/>
          </rPr>
          <t>Semiquantitative estimate of intraoperative fluid volume:
1 - no or very little fluid
2 - up to 5 ml in hip joint, up to 25 ml in knee joint
3 - more than 5 ml in hip joint, more than 25 ml in knee joint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L1" authorId="2" shapeId="0">
      <text>
        <r>
          <rPr>
            <b/>
            <sz val="9"/>
            <color indexed="81"/>
            <rFont val="Tahoma"/>
            <family val="2"/>
            <charset val="238"/>
          </rPr>
          <t>0 - no pain
1 - mild pain
2 - intermediate pain, that needs to be treated with non-opioid analgesics or NSAID
3 - severe pain that needs to be treated with NSAID or opiods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W1" authorId="0" shapeId="0">
      <text>
        <r>
          <rPr>
            <b/>
            <sz val="9"/>
            <color indexed="81"/>
            <rFont val="Tahoma"/>
            <family val="2"/>
            <charset val="238"/>
          </rPr>
          <t>ZM:</t>
        </r>
        <r>
          <rPr>
            <sz val="9"/>
            <color indexed="81"/>
            <rFont val="Tahoma"/>
            <family val="2"/>
            <charset val="238"/>
          </rPr>
          <t xml:space="preserve">
hodnota SSC/CD45+ gatu 
úprava přes singletový gate je ztráta buněk!!!</t>
        </r>
      </text>
    </comment>
    <comment ref="FJ1" authorId="2" shapeId="0">
      <text>
        <r>
          <rPr>
            <b/>
            <sz val="9"/>
            <color indexed="81"/>
            <rFont val="Tahoma"/>
            <family val="2"/>
            <charset val="238"/>
          </rPr>
          <t>Leukocyty-BodyFluid (BF)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Q1" authorId="0" shapeId="0">
      <text>
        <r>
          <rPr>
            <b/>
            <sz val="9"/>
            <color indexed="81"/>
            <rFont val="Tahoma"/>
            <family val="2"/>
            <charset val="238"/>
          </rPr>
          <t>ZM:</t>
        </r>
        <r>
          <rPr>
            <sz val="9"/>
            <color indexed="81"/>
            <rFont val="Tahoma"/>
            <family val="2"/>
            <charset val="238"/>
          </rPr>
          <t xml:space="preserve">
zeleně = SWCC, když nebylo naše měření</t>
        </r>
      </text>
    </comment>
    <comment ref="FS1" authorId="0" shapeId="0">
      <text>
        <r>
          <rPr>
            <b/>
            <sz val="9"/>
            <color indexed="81"/>
            <rFont val="Tahoma"/>
            <family val="2"/>
            <charset val="238"/>
          </rPr>
          <t>Např: 
méně než rok, 
méně než 5 let,
cca 10 let...</t>
        </r>
      </text>
    </comment>
    <comment ref="FT1" authorId="0" shapeId="0">
      <text>
        <r>
          <rPr>
            <b/>
            <sz val="9"/>
            <color indexed="81"/>
            <rFont val="Tahoma"/>
            <family val="2"/>
            <charset val="238"/>
          </rPr>
          <t>Např: 
méně než rok, 
méně než 5 let,
cca 10 let...</t>
        </r>
      </text>
    </comment>
    <comment ref="FU1" authorId="0" shapeId="0">
      <text>
        <r>
          <rPr>
            <b/>
            <sz val="9"/>
            <color indexed="81"/>
            <rFont val="Tahoma"/>
            <family val="2"/>
            <charset val="238"/>
          </rPr>
          <t>Např: 
méně než rok, 
méně než 5 let,
cca 10 let...</t>
        </r>
      </text>
    </comment>
    <comment ref="FW1" authorId="1" shapeId="0">
      <text>
        <r>
          <rPr>
            <b/>
            <sz val="9"/>
            <color indexed="81"/>
            <rFont val="Tahoma"/>
            <family val="2"/>
            <charset val="238"/>
          </rPr>
          <t>k datumu punkce (sloupec"H")
k danému kloubu (sloupec"DJ")</t>
        </r>
      </text>
    </comment>
    <comment ref="FX1" authorId="0" shapeId="0">
      <text>
        <r>
          <rPr>
            <b/>
            <sz val="9"/>
            <color indexed="81"/>
            <rFont val="Tahoma"/>
            <family val="2"/>
            <charset val="238"/>
          </rPr>
          <t>k datumu punkce (sloupec"H")
k danému kloubu (sloupec"DJ")</t>
        </r>
      </text>
    </comment>
    <comment ref="FY1" authorId="0" shapeId="0">
      <text>
        <r>
          <rPr>
            <b/>
            <sz val="9"/>
            <color indexed="81"/>
            <rFont val="Tahoma"/>
            <family val="2"/>
            <charset val="238"/>
          </rPr>
          <t>k datumu punkce (sloupec"H")
k danému kloubu (sloupec"DJ")</t>
        </r>
      </text>
    </comment>
    <comment ref="GA1" authorId="0" shapeId="0">
      <text>
        <r>
          <rPr>
            <b/>
            <sz val="9"/>
            <color indexed="81"/>
            <rFont val="Tahoma"/>
            <family val="2"/>
            <charset val="238"/>
          </rPr>
          <t>k datumu punkce (sloupec"H")
k danému kloubu (sloupec"DJ")</t>
        </r>
      </text>
    </comment>
    <comment ref="GB1" authorId="0" shapeId="0">
      <text>
        <r>
          <rPr>
            <b/>
            <sz val="9"/>
            <color indexed="81"/>
            <rFont val="Tahoma"/>
            <family val="2"/>
            <charset val="238"/>
          </rPr>
          <t>k datumu punkce (sloupec"H")
k danému kloubu (sloupec"DJ")</t>
        </r>
      </text>
    </comment>
    <comment ref="GD1" authorId="1" shapeId="0">
      <text>
        <r>
          <rPr>
            <b/>
            <sz val="9"/>
            <color indexed="81"/>
            <rFont val="Tahoma"/>
            <family val="2"/>
            <charset val="238"/>
          </rPr>
          <t>k datumu punkce (sloupec"H")
k danému kloubu (sloupec"DJ")</t>
        </r>
      </text>
    </comment>
    <comment ref="GG1" authorId="1" shapeId="0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ano/ne</t>
        </r>
      </text>
    </comment>
    <comment ref="GL1" authorId="0" shapeId="0">
      <text>
        <r>
          <rPr>
            <b/>
            <sz val="9"/>
            <color indexed="81"/>
            <rFont val="Tahoma"/>
            <family val="2"/>
            <charset val="238"/>
          </rPr>
          <t>TEP - výpotek z kolene po TEP
TEP-TEP - výpotek z doby reoperace TEP</t>
        </r>
      </text>
    </comment>
    <comment ref="GV1" authorId="3" shapeId="0">
      <text>
        <r>
          <rPr>
            <b/>
            <sz val="9"/>
            <color indexed="81"/>
            <rFont val="Tahoma"/>
            <family val="2"/>
            <charset val="238"/>
          </rPr>
          <t>Trajerova Marketa:</t>
        </r>
        <r>
          <rPr>
            <sz val="9"/>
            <color indexed="81"/>
            <rFont val="Tahoma"/>
            <family val="2"/>
            <charset val="238"/>
          </rPr>
          <t xml:space="preserve">
Activates and induces proliiferation, cytotoxicity and cytokine production of NK cells, proliferation of TH cells and cytotoxic lymphocytes.</t>
        </r>
      </text>
    </comment>
    <comment ref="GX1" authorId="3" shapeId="0">
      <text>
        <r>
          <rPr>
            <b/>
            <sz val="9"/>
            <color indexed="81"/>
            <rFont val="Tahoma"/>
            <family val="2"/>
            <charset val="238"/>
          </rPr>
          <t>Trajerova Marketa:</t>
        </r>
        <r>
          <rPr>
            <sz val="9"/>
            <color indexed="81"/>
            <rFont val="Tahoma"/>
            <family val="2"/>
            <charset val="238"/>
          </rPr>
          <t xml:space="preserve">
Secreted mostly by macrophages in response to microbes. Inhibits TNFa and IL-1 synthesis.Stimulates synthesis of IL-1RA
</t>
        </r>
      </text>
    </comment>
    <comment ref="HD1" authorId="3" shapeId="0">
      <text>
        <r>
          <rPr>
            <b/>
            <sz val="9"/>
            <color indexed="81"/>
            <rFont val="Tahoma"/>
            <family val="2"/>
            <charset val="238"/>
          </rPr>
          <t>Trajerova Marketa:</t>
        </r>
        <r>
          <rPr>
            <sz val="9"/>
            <color indexed="81"/>
            <rFont val="Tahoma"/>
            <family val="2"/>
            <charset val="238"/>
          </rPr>
          <t xml:space="preserve">
Naturaly secreted in infalmmatory processes. Production is upregulated by IL-4, IL-6, IL-13.</t>
        </r>
      </text>
    </comment>
    <comment ref="HF1" authorId="3" shapeId="0">
      <text>
        <r>
          <rPr>
            <b/>
            <sz val="9"/>
            <color indexed="81"/>
            <rFont val="Tahoma"/>
            <family val="2"/>
            <charset val="238"/>
          </rPr>
          <t>Trajerova Marketa:</t>
        </r>
        <r>
          <rPr>
            <sz val="9"/>
            <color indexed="81"/>
            <rFont val="Tahoma"/>
            <family val="2"/>
            <charset val="238"/>
          </rPr>
          <t xml:space="preserve">
Secreted by activated dendric cells, inducer of IFNg.</t>
        </r>
      </text>
    </comment>
    <comment ref="JJ1" authorId="1" shapeId="0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Singlets/MON-MF | Freq. of Parent</t>
        </r>
      </text>
    </comment>
    <comment ref="JK1" authorId="1" shapeId="0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Singlets/MON-MF/DHR123 | Freq. of Parent</t>
        </r>
      </text>
    </comment>
    <comment ref="JL1" authorId="1" shapeId="0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Singlets/MON-MF/DHR123 | Freq. of Parent</t>
        </r>
      </text>
    </comment>
    <comment ref="JM1" authorId="1" shapeId="0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Singlets/NEU | Freq. of Parent</t>
        </r>
      </text>
    </comment>
    <comment ref="JN1" authorId="1" shapeId="0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Singlets/NEU/DHR123 | Freq. of Parent</t>
        </r>
      </text>
    </comment>
    <comment ref="JO1" authorId="1" shapeId="0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Singlets/NEU/DHR123 | Freq. of Parent</t>
        </r>
      </text>
    </comment>
    <comment ref="JR1" authorId="1" shapeId="0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Singlets/NEU/DHR123 | Freq. of Parent</t>
        </r>
      </text>
    </comment>
    <comment ref="JS1" authorId="1" shapeId="0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Singlets/NEU/DHR123 | Freq. of Parent</t>
        </r>
      </text>
    </comment>
    <comment ref="JT1" authorId="1" shapeId="0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NEU fMLP % minus NEU DHR123 %</t>
        </r>
      </text>
    </comment>
    <comment ref="JU1" authorId="1" shapeId="0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NEU fMLP MFI minus NEU DHR123 MFI</t>
        </r>
      </text>
    </comment>
    <comment ref="DF101" authorId="2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70µL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F279" authorId="2" shapeId="0">
      <text>
        <r>
          <rPr>
            <b/>
            <sz val="9"/>
            <color indexed="81"/>
            <rFont val="Tahoma"/>
            <family val="2"/>
            <charset val="238"/>
          </rPr>
          <t>70µL</t>
        </r>
      </text>
    </comment>
    <comment ref="AQ280" authorId="0" shapeId="0">
      <text>
        <r>
          <rPr>
            <b/>
            <sz val="9"/>
            <color indexed="81"/>
            <rFont val="Tahoma"/>
            <family val="2"/>
            <charset val="238"/>
          </rPr>
          <t>dle biochemie</t>
        </r>
      </text>
    </comment>
    <comment ref="DF300" authorId="2" shapeId="0">
      <text>
        <r>
          <rPr>
            <b/>
            <sz val="9"/>
            <color indexed="81"/>
            <rFont val="Tahoma"/>
            <family val="2"/>
            <charset val="238"/>
          </rPr>
          <t>60µL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<sst xmlns="http://schemas.openxmlformats.org/spreadsheetml/2006/main" count="13465" uniqueCount="2170">
  <si>
    <t>Fluid No.</t>
  </si>
  <si>
    <t>Nr of sampling</t>
  </si>
  <si>
    <t>Number</t>
  </si>
  <si>
    <t>Surname</t>
  </si>
  <si>
    <t>name</t>
  </si>
  <si>
    <t>Patient number</t>
  </si>
  <si>
    <t>Age</t>
  </si>
  <si>
    <t>Date of removal/ analysis</t>
  </si>
  <si>
    <t>Dg</t>
  </si>
  <si>
    <t>Dept.</t>
  </si>
  <si>
    <t>Material</t>
  </si>
  <si>
    <t>Volume of fluid [mL]</t>
  </si>
  <si>
    <t>note</t>
  </si>
  <si>
    <t>Viscosity</t>
  </si>
  <si>
    <t>Heparin</t>
  </si>
  <si>
    <t>super -t. of the fluid in -80°C (box)</t>
  </si>
  <si>
    <t>used super -t. (ELISA etc.)</t>
  </si>
  <si>
    <t>Backup</t>
  </si>
  <si>
    <t>FC-isotype</t>
  </si>
  <si>
    <t>FC-macrophages CD14/CD86/CD11b/CD163/DR/CD206</t>
  </si>
  <si>
    <t>FC-neutrophils CD54/CD55/CD11b/CD15/CD62L/CD64</t>
  </si>
  <si>
    <t>FC-NK cells + mast cells CD3/CD16+CD56/CD45/CD203c/CD69/CD117</t>
  </si>
  <si>
    <t>FC-T cells CD3/CD25/CD127/CD8/CD49d/CD4</t>
  </si>
  <si>
    <t>FC-B cells CD27/CD20/CD45/CD138/DR/CD19</t>
  </si>
  <si>
    <t>Dendritic cells  CD3/CD55/cD303/CD123/HLA-DR/CD11c</t>
  </si>
  <si>
    <t>Chemokines</t>
  </si>
  <si>
    <t>Absolute count of singlets - IQ</t>
  </si>
  <si>
    <t>HOK LEU/uL</t>
  </si>
  <si>
    <r>
      <rPr>
        <b/>
        <sz val="8"/>
        <color rgb="FF000000"/>
        <rFont val="Calibri"/>
        <family val="2"/>
        <charset val="238"/>
      </rPr>
      <t xml:space="preserve">Počet bb v SSC/CD45+ gate </t>
    </r>
    <r>
      <rPr>
        <b/>
        <sz val="8"/>
        <color rgb="FFFF0000"/>
        <rFont val="Calibri"/>
        <family val="2"/>
        <charset val="238"/>
      </rPr>
      <t>po filtr</t>
    </r>
    <r>
      <rPr>
        <b/>
        <sz val="11"/>
        <color rgb="FFFF0000"/>
        <rFont val="Calibri"/>
        <family val="2"/>
        <charset val="238"/>
      </rPr>
      <t>.</t>
    </r>
    <r>
      <rPr>
        <b/>
        <sz val="11"/>
        <color rgb="FF000000"/>
        <rFont val="Calibri"/>
        <family val="2"/>
        <charset val="238"/>
      </rPr>
      <t xml:space="preserve"> / </t>
    </r>
    <r>
      <rPr>
        <b/>
        <sz val="11"/>
        <color rgb="FF7030A0"/>
        <rFont val="Calibri"/>
        <family val="2"/>
        <charset val="238"/>
      </rPr>
      <t>nativní buň. na 1 ul</t>
    </r>
  </si>
  <si>
    <r>
      <rPr>
        <b/>
        <sz val="10"/>
        <color rgb="FF000000"/>
        <rFont val="Calibri"/>
        <family val="2"/>
        <charset val="238"/>
      </rPr>
      <t>Celková buněčnost v tis.</t>
    </r>
    <r>
      <rPr>
        <b/>
        <sz val="8"/>
        <color rgb="FFFF0000"/>
        <rFont val="Calibri"/>
        <family val="2"/>
        <charset val="238"/>
      </rPr>
      <t xml:space="preserve"> po filtr.</t>
    </r>
    <r>
      <rPr>
        <b/>
        <sz val="8"/>
        <color rgb="FF000000"/>
        <rFont val="Calibri"/>
        <family val="2"/>
        <charset val="238"/>
      </rPr>
      <t xml:space="preserve"> </t>
    </r>
    <r>
      <rPr>
        <b/>
        <sz val="11"/>
        <color rgb="FF000000"/>
        <rFont val="Calibri"/>
        <family val="2"/>
        <charset val="238"/>
      </rPr>
      <t xml:space="preserve">/ </t>
    </r>
    <r>
      <rPr>
        <b/>
        <sz val="11"/>
        <color rgb="FF7030A0"/>
        <rFont val="Calibri"/>
        <family val="2"/>
        <charset val="238"/>
      </rPr>
      <t>Nativní buň. Celková v tis.</t>
    </r>
  </si>
  <si>
    <t>Počet kryo SF PBMC</t>
  </si>
  <si>
    <t>Buněčnost/kryo SF PBMC v tis.</t>
  </si>
  <si>
    <t>Note1</t>
  </si>
  <si>
    <r>
      <t xml:space="preserve">Note2 / </t>
    </r>
    <r>
      <rPr>
        <b/>
        <sz val="11"/>
        <color rgb="FF7030A0"/>
        <rFont val="Calibri"/>
        <family val="2"/>
        <charset val="238"/>
      </rPr>
      <t>ředění 1% FBS po filtr</t>
    </r>
  </si>
  <si>
    <t>CD45+ %</t>
  </si>
  <si>
    <t>Singlets %</t>
  </si>
  <si>
    <t>CD45+ Singlets %</t>
  </si>
  <si>
    <t>CD45+ Singlets count</t>
  </si>
  <si>
    <t>CD45+ Singlets count per ul</t>
  </si>
  <si>
    <t>No of tubes</t>
  </si>
  <si>
    <t>LYM %</t>
  </si>
  <si>
    <t>MON/Mf %</t>
  </si>
  <si>
    <t>NEU %</t>
  </si>
  <si>
    <t>L+M+N</t>
  </si>
  <si>
    <t>LYM/MON-Mf</t>
  </si>
  <si>
    <t>LYM/MON-Mf*NEU</t>
  </si>
  <si>
    <t>LYM/(MON-Mf+NEU)</t>
  </si>
  <si>
    <t>Singlets / CD3+ %</t>
  </si>
  <si>
    <t>LYM / CD3+ %</t>
  </si>
  <si>
    <t>Singlets / NK cells %</t>
  </si>
  <si>
    <t>LYM / NK cells %</t>
  </si>
  <si>
    <t>NK cells / CD69+</t>
  </si>
  <si>
    <t>NK cells / HLA-DR+</t>
  </si>
  <si>
    <t>Singlets / Mast cells %</t>
  </si>
  <si>
    <t>CD16-CD14-CD15+ EOS</t>
  </si>
  <si>
    <t>Tc / CD45RO+ %</t>
  </si>
  <si>
    <t>Tc / PD-1 %</t>
  </si>
  <si>
    <t>Th / PD-1 %</t>
  </si>
  <si>
    <t>NEU / CD11b MFI</t>
  </si>
  <si>
    <t>NEU / CD64+ MFI peak</t>
  </si>
  <si>
    <t>NEU / CD64+ %</t>
  </si>
  <si>
    <t>CD3+ / Th %</t>
  </si>
  <si>
    <t>CD3+ / Tc %</t>
  </si>
  <si>
    <t>CD4/CD8 Th/Tc</t>
  </si>
  <si>
    <t>Singlets / Tregs %</t>
  </si>
  <si>
    <t>LYM / Tregs %</t>
  </si>
  <si>
    <t>Singlets / CD3- / B cells</t>
  </si>
  <si>
    <t>CD3+ / Th HLA-DR+ %</t>
  </si>
  <si>
    <t>CD3+ / Tc HLA-DR+ %</t>
  </si>
  <si>
    <t>MON-Mf / CD11b+ / HLA-DR MFI</t>
  </si>
  <si>
    <t>MON-Mf / CD14+ %</t>
  </si>
  <si>
    <t>MON-Mf / CD11b+ %</t>
  </si>
  <si>
    <t>MON-Mf / CD11b+ MFI</t>
  </si>
  <si>
    <t xml:space="preserve">Singlets / MON-Mf-mDC / others (CD14-CD11b-) </t>
  </si>
  <si>
    <t>Singlets / MON-Mf-DC %</t>
  </si>
  <si>
    <r>
      <t xml:space="preserve">MON-Mf-mDC / </t>
    </r>
    <r>
      <rPr>
        <b/>
        <sz val="11"/>
        <color rgb="FFFF0000"/>
        <rFont val="Calibri"/>
        <family val="2"/>
        <charset val="238"/>
        <scheme val="minor"/>
      </rPr>
      <t>Macr</t>
    </r>
    <r>
      <rPr>
        <b/>
        <sz val="11"/>
        <rFont val="Calibri"/>
        <family val="2"/>
        <charset val="238"/>
        <scheme val="minor"/>
      </rPr>
      <t xml:space="preserve"> (CD16+CD14+) %</t>
    </r>
  </si>
  <si>
    <r>
      <rPr>
        <b/>
        <sz val="11"/>
        <color rgb="FFFF0000"/>
        <rFont val="Calibri"/>
        <family val="2"/>
        <charset val="238"/>
        <scheme val="minor"/>
      </rPr>
      <t xml:space="preserve">Singlets </t>
    </r>
    <r>
      <rPr>
        <b/>
        <sz val="11"/>
        <rFont val="Calibri"/>
        <family val="2"/>
        <charset val="238"/>
        <scheme val="minor"/>
      </rPr>
      <t xml:space="preserve">/ (CD16+CD14+) </t>
    </r>
    <r>
      <rPr>
        <b/>
        <sz val="11"/>
        <color rgb="FFFF0000"/>
        <rFont val="Calibri"/>
        <family val="2"/>
        <charset val="238"/>
        <scheme val="minor"/>
      </rPr>
      <t>Makrofágy %</t>
    </r>
  </si>
  <si>
    <r>
      <t xml:space="preserve">MON-Mf-mDC/ </t>
    </r>
    <r>
      <rPr>
        <b/>
        <sz val="11"/>
        <color rgb="FFFF0000"/>
        <rFont val="Calibri"/>
        <family val="2"/>
        <charset val="238"/>
        <scheme val="minor"/>
      </rPr>
      <t>MON</t>
    </r>
    <r>
      <rPr>
        <b/>
        <sz val="11"/>
        <rFont val="Calibri"/>
        <family val="2"/>
        <charset val="238"/>
        <scheme val="minor"/>
      </rPr>
      <t xml:space="preserve"> (CD16-CD14+) %</t>
    </r>
  </si>
  <si>
    <r>
      <rPr>
        <b/>
        <sz val="11"/>
        <color rgb="FFFF0000"/>
        <rFont val="Calibri"/>
        <family val="2"/>
        <charset val="238"/>
        <scheme val="minor"/>
      </rPr>
      <t>Singlets</t>
    </r>
    <r>
      <rPr>
        <b/>
        <sz val="11"/>
        <rFont val="Calibri"/>
        <family val="2"/>
        <charset val="238"/>
        <scheme val="minor"/>
      </rPr>
      <t xml:space="preserve"> / (CD16-CD14+) </t>
    </r>
    <r>
      <rPr>
        <b/>
        <sz val="11"/>
        <color rgb="FFFF0000"/>
        <rFont val="Calibri"/>
        <family val="2"/>
        <charset val="238"/>
        <scheme val="minor"/>
      </rPr>
      <t>Monocyty %</t>
    </r>
  </si>
  <si>
    <r>
      <t xml:space="preserve">MON-Mf-mDC / </t>
    </r>
    <r>
      <rPr>
        <b/>
        <sz val="11"/>
        <color rgb="FFFF0000"/>
        <rFont val="Calibri"/>
        <family val="2"/>
        <charset val="238"/>
        <scheme val="minor"/>
      </rPr>
      <t>mDC</t>
    </r>
    <r>
      <rPr>
        <b/>
        <sz val="11"/>
        <rFont val="Calibri"/>
        <family val="2"/>
        <charset val="238"/>
        <scheme val="minor"/>
      </rPr>
      <t xml:space="preserve"> %</t>
    </r>
  </si>
  <si>
    <t>Singlets / mDC %</t>
  </si>
  <si>
    <t>Singlets / pDC %</t>
  </si>
  <si>
    <t>MAKR / CD64 %</t>
  </si>
  <si>
    <t>MAKR / CD64 MFI</t>
  </si>
  <si>
    <t>MON / CD64 %</t>
  </si>
  <si>
    <t>MON / CD64 MFI</t>
  </si>
  <si>
    <r>
      <t xml:space="preserve"> </t>
    </r>
    <r>
      <rPr>
        <b/>
        <sz val="11"/>
        <color rgb="FF00B050"/>
        <rFont val="Calibri"/>
        <family val="2"/>
        <charset val="238"/>
      </rPr>
      <t>mDC / CD64 %</t>
    </r>
  </si>
  <si>
    <t>MON-Mf-mDC / CD64 %</t>
  </si>
  <si>
    <t>MON-Mf-mDC / CD64 MFI</t>
  </si>
  <si>
    <t>Mf/MON</t>
  </si>
  <si>
    <t>NK cells / p75 %</t>
  </si>
  <si>
    <t>MON clean / p75 %</t>
  </si>
  <si>
    <t>MACRO clean / p75 %</t>
  </si>
  <si>
    <t>LYM / TCR gd</t>
  </si>
  <si>
    <t>MAKR / CD90</t>
  </si>
  <si>
    <t>CD15+16+NEU/TREM-1 %</t>
  </si>
  <si>
    <t>CD15+16+NEU/TREM-1 MFI</t>
  </si>
  <si>
    <t>MON-Mf-mDC / CD11b+ / CD163 %</t>
  </si>
  <si>
    <t>MON-Mf-mDC / CD11b+ / CD206 %</t>
  </si>
  <si>
    <t>pDC/PD-L1</t>
  </si>
  <si>
    <t>CD3+ T-cells / PD-L1</t>
  </si>
  <si>
    <t>NK cells / PD-L1</t>
  </si>
  <si>
    <t>B cells / PD-L1</t>
  </si>
  <si>
    <t>LYM / B cells</t>
  </si>
  <si>
    <t>Nr of subgroup</t>
  </si>
  <si>
    <t>LYM/(MON+NEU) subgroup</t>
  </si>
  <si>
    <t>note FC</t>
  </si>
  <si>
    <t>max. 120 znaků (typ Tlym od pomětu 0,5 a 2,5 včetně)</t>
  </si>
  <si>
    <t xml:space="preserve">MCP-1 </t>
  </si>
  <si>
    <t>RANTES</t>
  </si>
  <si>
    <t>TNFa</t>
  </si>
  <si>
    <t>IL-17</t>
  </si>
  <si>
    <t>Sex</t>
  </si>
  <si>
    <t>Note from the hospital</t>
  </si>
  <si>
    <t>Joint</t>
  </si>
  <si>
    <t>Primary diagnosis</t>
  </si>
  <si>
    <t xml:space="preserve">Current diagnosis </t>
  </si>
  <si>
    <t>Aseptic/Infectious dle ZM</t>
  </si>
  <si>
    <t>Presence of Implant</t>
  </si>
  <si>
    <t>Date of endoprosthesis implantation</t>
  </si>
  <si>
    <t>Cement</t>
  </si>
  <si>
    <t>CRP krev</t>
  </si>
  <si>
    <t>IL-6 krev</t>
  </si>
  <si>
    <t>Leukocyty-BodyFluid(BF) (SWCC)</t>
  </si>
  <si>
    <t>Polymorfonukleáry - BF %</t>
  </si>
  <si>
    <t>Mononukleáry - BF %</t>
  </si>
  <si>
    <t>CRP v punktátu</t>
  </si>
  <si>
    <t>IL-6 v punktátu</t>
  </si>
  <si>
    <t>NGAL v punktátu</t>
  </si>
  <si>
    <t>Laktát v punktátu</t>
  </si>
  <si>
    <t>Mikrobiologie kultivace</t>
  </si>
  <si>
    <t>Mikrobiologie pozn.</t>
  </si>
  <si>
    <t>Patient Subgroup</t>
  </si>
  <si>
    <t>Fluid appearance</t>
  </si>
  <si>
    <t>Fluid volume - obtained (mL)</t>
  </si>
  <si>
    <t>Fluid volume</t>
  </si>
  <si>
    <t>Semiquant. fluid volume</t>
  </si>
  <si>
    <t>Recurrent effusion</t>
  </si>
  <si>
    <t>Body height</t>
  </si>
  <si>
    <t>Body weight</t>
  </si>
  <si>
    <t>BMI</t>
  </si>
  <si>
    <t>Pain level</t>
  </si>
  <si>
    <t>Date of revision surgery</t>
  </si>
  <si>
    <t>Osteoarthritis grade</t>
  </si>
  <si>
    <t>Range of joint damage</t>
  </si>
  <si>
    <t>Arthroscopic finding</t>
  </si>
  <si>
    <t>Date of arthroscopy</t>
  </si>
  <si>
    <t>Změřený objem (korekce na time)</t>
  </si>
  <si>
    <r>
      <rPr>
        <b/>
        <sz val="11"/>
        <color rgb="FFFF0000"/>
        <rFont val="Calibri"/>
        <family val="2"/>
        <charset val="238"/>
      </rPr>
      <t xml:space="preserve">all cells </t>
    </r>
    <r>
      <rPr>
        <b/>
        <sz val="11"/>
        <color rgb="FF000000"/>
        <rFont val="Calibri"/>
        <family val="2"/>
        <charset val="238"/>
      </rPr>
      <t xml:space="preserve">(native) - </t>
    </r>
    <r>
      <rPr>
        <b/>
        <sz val="11"/>
        <color rgb="FFFF0000"/>
        <rFont val="Calibri"/>
        <family val="2"/>
        <charset val="238"/>
      </rPr>
      <t>bez CountBrights!!!</t>
    </r>
  </si>
  <si>
    <r>
      <t xml:space="preserve">dilution / </t>
    </r>
    <r>
      <rPr>
        <b/>
        <sz val="11"/>
        <color rgb="FF7030A0"/>
        <rFont val="Calibri"/>
        <family val="2"/>
        <charset val="238"/>
      </rPr>
      <t>number of Beads</t>
    </r>
  </si>
  <si>
    <r>
      <t>all/ul /</t>
    </r>
    <r>
      <rPr>
        <b/>
        <sz val="11"/>
        <color rgb="FF7030A0"/>
        <rFont val="Calibri"/>
        <family val="2"/>
        <charset val="238"/>
      </rPr>
      <t xml:space="preserve"> number of used Beads</t>
    </r>
  </si>
  <si>
    <t>CD45+ count</t>
  </si>
  <si>
    <t>Počet im. Buněk singlets/ul CD45/ul</t>
  </si>
  <si>
    <t>celkový počet bb v tis</t>
  </si>
  <si>
    <t>all cells singlets</t>
  </si>
  <si>
    <t>dilution celk objem</t>
  </si>
  <si>
    <t>all/ul</t>
  </si>
  <si>
    <t>singlets/ul</t>
  </si>
  <si>
    <t>celkový počet bb po filtraci v tis.</t>
  </si>
  <si>
    <t>native/filtered</t>
  </si>
  <si>
    <t>HOK / filtered</t>
  </si>
  <si>
    <t>HOK / native</t>
  </si>
  <si>
    <t>HOK/45+singlets</t>
  </si>
  <si>
    <t>Note2</t>
  </si>
  <si>
    <t>Zastoupení im. Buněk CD45+ %</t>
  </si>
  <si>
    <t>Počet im. buněk *10e9/L</t>
  </si>
  <si>
    <t>poměr SWCC / naše buněčnost</t>
  </si>
  <si>
    <r>
      <rPr>
        <b/>
        <sz val="11"/>
        <color rgb="FFFF00FF"/>
        <rFont val="Calibri"/>
        <family val="2"/>
        <charset val="238"/>
      </rPr>
      <t>Jak dlouho</t>
    </r>
    <r>
      <rPr>
        <b/>
        <sz val="11"/>
        <rFont val="Calibri"/>
        <family val="2"/>
        <charset val="238"/>
      </rPr>
      <t xml:space="preserve"> udává potíže (v měs.)</t>
    </r>
  </si>
  <si>
    <r>
      <t>V případě OA, uveďte</t>
    </r>
    <r>
      <rPr>
        <b/>
        <sz val="11"/>
        <color rgb="FFFF00FF"/>
        <rFont val="Calibri"/>
        <family val="2"/>
        <charset val="238"/>
      </rPr>
      <t xml:space="preserve"> jak dlouho</t>
    </r>
    <r>
      <rPr>
        <b/>
        <sz val="11"/>
        <rFont val="Calibri"/>
        <family val="2"/>
        <charset val="238"/>
      </rPr>
      <t xml:space="preserve"> udává potíže s </t>
    </r>
    <r>
      <rPr>
        <b/>
        <sz val="11"/>
        <color rgb="FFFF00FF"/>
        <rFont val="Calibri"/>
        <family val="2"/>
        <charset val="238"/>
      </rPr>
      <t>pravým kolenem</t>
    </r>
  </si>
  <si>
    <r>
      <t xml:space="preserve">V případě OA, uveďte </t>
    </r>
    <r>
      <rPr>
        <b/>
        <sz val="11"/>
        <color rgb="FFFF00FF"/>
        <rFont val="Calibri"/>
        <family val="2"/>
        <charset val="238"/>
      </rPr>
      <t>jak dlouho</t>
    </r>
    <r>
      <rPr>
        <b/>
        <sz val="11"/>
        <rFont val="Calibri"/>
        <family val="2"/>
        <charset val="238"/>
      </rPr>
      <t xml:space="preserve"> udává potíže s </t>
    </r>
    <r>
      <rPr>
        <b/>
        <sz val="11"/>
        <color rgb="FFFF00FF"/>
        <rFont val="Calibri"/>
        <family val="2"/>
        <charset val="238"/>
      </rPr>
      <t>levým kolenem</t>
    </r>
  </si>
  <si>
    <t>dlouhodobá léčba před punkcí (datum punkce-sloupec "H", k danému kloubu-sloupec "DJ")</t>
  </si>
  <si>
    <r>
      <t xml:space="preserve">Podezření na infekci   </t>
    </r>
    <r>
      <rPr>
        <b/>
        <sz val="11"/>
        <color rgb="FFFF00FF"/>
        <rFont val="Calibri"/>
        <family val="2"/>
        <charset val="238"/>
      </rPr>
      <t>ano=1 / ne=0</t>
    </r>
  </si>
  <si>
    <r>
      <t xml:space="preserve">Bolest kloubu stupnice </t>
    </r>
    <r>
      <rPr>
        <b/>
        <sz val="11"/>
        <color rgb="FFFF00FF"/>
        <rFont val="Calibri"/>
        <family val="2"/>
        <charset val="238"/>
      </rPr>
      <t>0-10</t>
    </r>
  </si>
  <si>
    <r>
      <t xml:space="preserve">Otok kloubu </t>
    </r>
    <r>
      <rPr>
        <b/>
        <sz val="11"/>
        <color rgb="FFFF00FF"/>
        <rFont val="Calibri"/>
        <family val="2"/>
        <charset val="238"/>
      </rPr>
      <t>ano=1 / ne=0</t>
    </r>
  </si>
  <si>
    <t>Klinika - další poznámky (k datumu punkce - sloupec "H")</t>
  </si>
  <si>
    <r>
      <t xml:space="preserve">Léčba 1 měsíc před punkcí </t>
    </r>
    <r>
      <rPr>
        <b/>
        <sz val="11"/>
        <color rgb="FF7030A0"/>
        <rFont val="Calibri"/>
        <family val="2"/>
        <charset val="238"/>
      </rPr>
      <t>ano=1 / ne=0</t>
    </r>
  </si>
  <si>
    <r>
      <t xml:space="preserve">Léčba 1 měsíc před punkcí </t>
    </r>
    <r>
      <rPr>
        <b/>
        <sz val="11"/>
        <color rgb="FF7030A0"/>
        <rFont val="Calibri"/>
        <family val="2"/>
        <charset val="238"/>
      </rPr>
      <t>od-do</t>
    </r>
  </si>
  <si>
    <t>Typ léčby 1 měsíc před punkcí                                               (datum punkce - sloupec "H")</t>
  </si>
  <si>
    <r>
      <t xml:space="preserve">Léčba po punkci </t>
    </r>
    <r>
      <rPr>
        <b/>
        <sz val="11"/>
        <color rgb="FFFF0000"/>
        <rFont val="Calibri"/>
        <family val="2"/>
        <charset val="238"/>
      </rPr>
      <t>ano=1 / ne=0</t>
    </r>
  </si>
  <si>
    <r>
      <t xml:space="preserve">Léčba po punkci </t>
    </r>
    <r>
      <rPr>
        <b/>
        <sz val="11"/>
        <color rgb="FFFF0000"/>
        <rFont val="Calibri"/>
        <family val="2"/>
        <charset val="238"/>
      </rPr>
      <t>od-do</t>
    </r>
  </si>
  <si>
    <t>Typ léčby po punkci                                                     (datum punkce - sloupec "H")</t>
  </si>
  <si>
    <t>ATB ano=1 / ne=0</t>
  </si>
  <si>
    <t>Typ léčby (včetně antibiotik) 1měsic před a po odběru</t>
  </si>
  <si>
    <t>Klinika v období po 6 měsících po odběru</t>
  </si>
  <si>
    <t>typ</t>
  </si>
  <si>
    <t>Doba od ASK (v měs.)</t>
  </si>
  <si>
    <t>Studie</t>
  </si>
  <si>
    <t>MMP9 [ng/ml]</t>
  </si>
  <si>
    <r>
      <t xml:space="preserve"> CRP [ug/ml] </t>
    </r>
    <r>
      <rPr>
        <b/>
        <sz val="11"/>
        <color theme="9" tint="-0.249977111117893"/>
        <rFont val="Calibri"/>
        <family val="2"/>
        <charset val="238"/>
      </rPr>
      <t>CRP from biochemistry</t>
    </r>
  </si>
  <si>
    <t>MPO [ng/ml]</t>
  </si>
  <si>
    <t>SIMOA BDNF [pg/ml]</t>
  </si>
  <si>
    <t>SIMOA VEGF [pg/ml]</t>
  </si>
  <si>
    <t>IL-12p70 (A4) [pg/ml]</t>
  </si>
  <si>
    <t>TNF-α (A5) [pg/ml]</t>
  </si>
  <si>
    <t>IL-6 (A6) [pg/ml]</t>
  </si>
  <si>
    <t>IL-4 (A7) [pg/ml]</t>
  </si>
  <si>
    <t>IL-10 (A8) [pg/ml]</t>
  </si>
  <si>
    <t>IL-1β (A10) [pg/ml]</t>
  </si>
  <si>
    <t>Arginase (B2) [pg/ml]</t>
  </si>
  <si>
    <t>TARC (B3) [pg/ml]</t>
  </si>
  <si>
    <t>IL-1RA (B4) [pg/ml]</t>
  </si>
  <si>
    <t>IL-12p40 (B5) [pg/ml]</t>
  </si>
  <si>
    <t>IL-23 (B6) [pg/ml]</t>
  </si>
  <si>
    <t>IFN-γ (B7) [pg/ml]</t>
  </si>
  <si>
    <t>IP-10 (B9) [pg/ml]</t>
  </si>
  <si>
    <t>ZM</t>
  </si>
  <si>
    <t>LYM / CCR1 %</t>
  </si>
  <si>
    <t>LYM / CCR5 %</t>
  </si>
  <si>
    <t>LYM / CCR5 MFI</t>
  </si>
  <si>
    <t>LYM / CCR6 %</t>
  </si>
  <si>
    <t>LYM / CXCR4 %</t>
  </si>
  <si>
    <t>LYM / CXCR4 MFI</t>
  </si>
  <si>
    <t>CD11b- Count</t>
  </si>
  <si>
    <t>CD11b- / CCR1 %</t>
  </si>
  <si>
    <t>CD11b- / CCR6 %</t>
  </si>
  <si>
    <t>CD11b- / CCR7 %</t>
  </si>
  <si>
    <t>CD11b- / CXCR4 %</t>
  </si>
  <si>
    <t>MON-Mf / MAKR / CCR1 %</t>
  </si>
  <si>
    <t>MON-Mf / MAKR / CCR1 MFI</t>
  </si>
  <si>
    <t>MON-Mf / MAKR / CCR3 %</t>
  </si>
  <si>
    <t>MON-Mf / MAKR / CCR5 %</t>
  </si>
  <si>
    <t>MON-Mf / MAKR / CCR6 %</t>
  </si>
  <si>
    <t>MON-Mf / MAKR / CCR7 %</t>
  </si>
  <si>
    <t>MON-Mf / MAKR / CXCR4 %</t>
  </si>
  <si>
    <t>MON-Mf / MAKR / CXCR4 MFI</t>
  </si>
  <si>
    <t>MON-Mf / MAKR / CXCR5 %</t>
  </si>
  <si>
    <t>MON-Mf / mDC / CCR1 %</t>
  </si>
  <si>
    <t>MON-Mf / mDC / CCR3 %</t>
  </si>
  <si>
    <t>MON-Mf / mDC / CCR5 %</t>
  </si>
  <si>
    <t>MON-Mf / mDC / CCR5 MFI</t>
  </si>
  <si>
    <t>MON-Mf / mDC / CCR6 %</t>
  </si>
  <si>
    <t>MON-Mf / mDC / CCR7 %</t>
  </si>
  <si>
    <t>MON-Mf / mDC / CXCR4 %</t>
  </si>
  <si>
    <t>MON-Mf / mDC / CXCR4 MFI</t>
  </si>
  <si>
    <t>MON-Mf / mDC / CXCR5 %</t>
  </si>
  <si>
    <t>MON-Mf / MON / CCR1 %</t>
  </si>
  <si>
    <t>MON-Mf / MON / CCR1 MFI</t>
  </si>
  <si>
    <t>MON-Mf / MON / CCR3 %</t>
  </si>
  <si>
    <t>MON-Mf / MON / CCR5 %</t>
  </si>
  <si>
    <t>MON-Mf / MON / CCR6 %</t>
  </si>
  <si>
    <t>MON-Mf / MON / CCR7 %</t>
  </si>
  <si>
    <t>MON-Mf / MON / CXCR4 %</t>
  </si>
  <si>
    <t>MON-Mf / MON / CXCR4 MFI</t>
  </si>
  <si>
    <t>MON-Mf / MON / CXCR5 %</t>
  </si>
  <si>
    <t>NEU / CCR1 %</t>
  </si>
  <si>
    <t>NEU / CCR3 %</t>
  </si>
  <si>
    <t>NEU / CCR5 %</t>
  </si>
  <si>
    <t>NEU / CCR5 MFI</t>
  </si>
  <si>
    <t>NEU / CCR6 %</t>
  </si>
  <si>
    <t>NEU / CCR7 %</t>
  </si>
  <si>
    <t>NEU / CXCR4 %</t>
  </si>
  <si>
    <t>NEU / CXCR5 %</t>
  </si>
  <si>
    <t>patterns v4 Miloš</t>
  </si>
  <si>
    <t>patterns v5 Miloš</t>
  </si>
  <si>
    <t>Singlets - MON-MF %</t>
  </si>
  <si>
    <t>MON-MF - fMLP %</t>
  </si>
  <si>
    <t>MON-MF - fMLP MFI</t>
  </si>
  <si>
    <t>Singlets - NEU %</t>
  </si>
  <si>
    <t>NEU - fMLP %</t>
  </si>
  <si>
    <t>NEU - fMLP MFI</t>
  </si>
  <si>
    <t>abs počet NEU fMLP+</t>
  </si>
  <si>
    <t>NEU - DHR123 %</t>
  </si>
  <si>
    <t>NEU - DHR123 MFI</t>
  </si>
  <si>
    <t>ROS delta NEU %</t>
  </si>
  <si>
    <t>delta NEU MFI</t>
  </si>
  <si>
    <t>abs.p FMLP neu</t>
  </si>
  <si>
    <t>abs.p DHR neu</t>
  </si>
  <si>
    <t>delta abs počtov</t>
  </si>
  <si>
    <t>Objem SF</t>
  </si>
  <si>
    <t>abs počet fMLP/1ul</t>
  </si>
  <si>
    <t>abs počet DHR123/1ul</t>
  </si>
  <si>
    <t>abs počet NEU/ul</t>
  </si>
  <si>
    <t>Canto NEU%</t>
  </si>
  <si>
    <t>Canto NEU-CD11b %</t>
  </si>
  <si>
    <t>Canto NEU-CD11b MFI</t>
  </si>
  <si>
    <t>Canto NEU-CD54 %</t>
  </si>
  <si>
    <t>Canto NEU-CD54 MFI</t>
  </si>
  <si>
    <t>Canto NEU-CD62L %</t>
  </si>
  <si>
    <t>Canto NEU-CD62L MFI</t>
  </si>
  <si>
    <t>Canto NEU-CD64 %</t>
  </si>
  <si>
    <t>Canto NEU-CD64 MFI</t>
  </si>
  <si>
    <t>Canto NEU-CXCR1 %</t>
  </si>
  <si>
    <t>Canto NEU-CXCR1 MFI</t>
  </si>
  <si>
    <t>Canto NEU-CXCR2 %</t>
  </si>
  <si>
    <t>Canto NEU-CXCR2 MFI</t>
  </si>
  <si>
    <t>Canto LYM %</t>
  </si>
  <si>
    <t>Canto MON % vyber!!</t>
  </si>
  <si>
    <t xml:space="preserve">Canto MON/CD11b % </t>
  </si>
  <si>
    <t xml:space="preserve">Canto MON/CD11b MFI </t>
  </si>
  <si>
    <t xml:space="preserve">Canto MON/CD54 % </t>
  </si>
  <si>
    <t xml:space="preserve">Canto MON/CD54 MFI </t>
  </si>
  <si>
    <t xml:space="preserve">Canto MON/CD62L % </t>
  </si>
  <si>
    <t xml:space="preserve">Canto MON/CD62L MFI </t>
  </si>
  <si>
    <t xml:space="preserve">Canto MON/CD64 % </t>
  </si>
  <si>
    <t xml:space="preserve">Canto MON/CD64 MFI </t>
  </si>
  <si>
    <t xml:space="preserve">Canto MON/CXCR1 % </t>
  </si>
  <si>
    <t xml:space="preserve">Canto MON/CXCR1 MFI </t>
  </si>
  <si>
    <t xml:space="preserve">Canto MON/CXCR2 % </t>
  </si>
  <si>
    <t xml:space="preserve">Canto MON/CXCR2 MFI </t>
  </si>
  <si>
    <t>Canto MON hlavny %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</si>
  <si>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</si>
  <si>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</si>
  <si>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</si>
  <si>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</si>
  <si>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</si>
  <si>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</si>
  <si>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</si>
  <si>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</si>
  <si>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</si>
  <si>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</si>
  <si>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</si>
  <si>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</si>
  <si>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F13</t>
  </si>
  <si>
    <t>F14</t>
  </si>
  <si>
    <t>F15</t>
  </si>
  <si>
    <t>F16</t>
  </si>
  <si>
    <t>F17</t>
  </si>
  <si>
    <t>F18</t>
  </si>
  <si>
    <t>F19</t>
  </si>
  <si>
    <t>F20</t>
  </si>
  <si>
    <t>F21</t>
  </si>
  <si>
    <t>F22</t>
  </si>
  <si>
    <t>F23</t>
  </si>
  <si>
    <t>F24</t>
  </si>
  <si>
    <t>F25</t>
  </si>
  <si>
    <t>F26</t>
  </si>
  <si>
    <t>F27</t>
  </si>
  <si>
    <t>F28</t>
  </si>
  <si>
    <t>F29</t>
  </si>
  <si>
    <t>F30</t>
  </si>
  <si>
    <t>F31</t>
  </si>
  <si>
    <t>F32</t>
  </si>
  <si>
    <t>F33</t>
  </si>
  <si>
    <t>F34</t>
  </si>
  <si>
    <t>F35</t>
  </si>
  <si>
    <t>F36</t>
  </si>
  <si>
    <t>F37</t>
  </si>
  <si>
    <t>F38</t>
  </si>
  <si>
    <t>F39</t>
  </si>
  <si>
    <t>F40</t>
  </si>
  <si>
    <t>F41</t>
  </si>
  <si>
    <t>F42</t>
  </si>
  <si>
    <t>F43</t>
  </si>
  <si>
    <t>F44</t>
  </si>
  <si>
    <t>F45</t>
  </si>
  <si>
    <t>F46</t>
  </si>
  <si>
    <t>F47</t>
  </si>
  <si>
    <t>F48</t>
  </si>
  <si>
    <t>F49</t>
  </si>
  <si>
    <t>F50</t>
  </si>
  <si>
    <t>F51</t>
  </si>
  <si>
    <t>F52</t>
  </si>
  <si>
    <t>F53</t>
  </si>
  <si>
    <t>F54</t>
  </si>
  <si>
    <t>F55</t>
  </si>
  <si>
    <t>F56</t>
  </si>
  <si>
    <t>F57</t>
  </si>
  <si>
    <t>F58</t>
  </si>
  <si>
    <t>F59</t>
  </si>
  <si>
    <t>F60</t>
  </si>
  <si>
    <t>F61</t>
  </si>
  <si>
    <t>F62</t>
  </si>
  <si>
    <t>F63</t>
  </si>
  <si>
    <t>F64</t>
  </si>
  <si>
    <t>F65</t>
  </si>
  <si>
    <t>F66</t>
  </si>
  <si>
    <t>F67</t>
  </si>
  <si>
    <t>F68</t>
  </si>
  <si>
    <t>F69</t>
  </si>
  <si>
    <t>F70</t>
  </si>
  <si>
    <t>F71</t>
  </si>
  <si>
    <t>F72</t>
  </si>
  <si>
    <t>F73</t>
  </si>
  <si>
    <t>F74</t>
  </si>
  <si>
    <t>F75</t>
  </si>
  <si>
    <t>F76</t>
  </si>
  <si>
    <t>F77</t>
  </si>
  <si>
    <t>F78</t>
  </si>
  <si>
    <t>F79</t>
  </si>
  <si>
    <t>F80</t>
  </si>
  <si>
    <t>F81</t>
  </si>
  <si>
    <t>F82</t>
  </si>
  <si>
    <t>F83</t>
  </si>
  <si>
    <t>F84</t>
  </si>
  <si>
    <t>F85</t>
  </si>
  <si>
    <t>F86</t>
  </si>
  <si>
    <t>F87</t>
  </si>
  <si>
    <t>F88</t>
  </si>
  <si>
    <t>F89</t>
  </si>
  <si>
    <t>F90</t>
  </si>
  <si>
    <t>F91</t>
  </si>
  <si>
    <t>F92</t>
  </si>
  <si>
    <t>F93</t>
  </si>
  <si>
    <t>F94</t>
  </si>
  <si>
    <t>F95</t>
  </si>
  <si>
    <t>F96</t>
  </si>
  <si>
    <t>F97</t>
  </si>
  <si>
    <t>F98</t>
  </si>
  <si>
    <t>F99</t>
  </si>
  <si>
    <t>F100</t>
  </si>
  <si>
    <t>F101</t>
  </si>
  <si>
    <t>F102</t>
  </si>
  <si>
    <t>F103</t>
  </si>
  <si>
    <t>F104</t>
  </si>
  <si>
    <t>F106</t>
  </si>
  <si>
    <t>F107</t>
  </si>
  <si>
    <t>F108</t>
  </si>
  <si>
    <t>F109</t>
  </si>
  <si>
    <t>F110</t>
  </si>
  <si>
    <t>F111</t>
  </si>
  <si>
    <t>F112</t>
  </si>
  <si>
    <t>F113</t>
  </si>
  <si>
    <t>F114</t>
  </si>
  <si>
    <t>F115</t>
  </si>
  <si>
    <t>F116</t>
  </si>
  <si>
    <t>F117</t>
  </si>
  <si>
    <t>F118</t>
  </si>
  <si>
    <t>F119</t>
  </si>
  <si>
    <t>F120</t>
  </si>
  <si>
    <t>F121</t>
  </si>
  <si>
    <t>F122</t>
  </si>
  <si>
    <t>F123</t>
  </si>
  <si>
    <t>F124</t>
  </si>
  <si>
    <t>F125</t>
  </si>
  <si>
    <t>F126</t>
  </si>
  <si>
    <t>F127</t>
  </si>
  <si>
    <t>F128</t>
  </si>
  <si>
    <t>F129</t>
  </si>
  <si>
    <t>F130</t>
  </si>
  <si>
    <t>F131</t>
  </si>
  <si>
    <t>F132</t>
  </si>
  <si>
    <t>F133</t>
  </si>
  <si>
    <t>F134</t>
  </si>
  <si>
    <t>F135</t>
  </si>
  <si>
    <t>F136</t>
  </si>
  <si>
    <t>F137</t>
  </si>
  <si>
    <t>F138</t>
  </si>
  <si>
    <t>F139</t>
  </si>
  <si>
    <t>F140</t>
  </si>
  <si>
    <t>F141</t>
  </si>
  <si>
    <t>F142</t>
  </si>
  <si>
    <t>F143</t>
  </si>
  <si>
    <t>F144</t>
  </si>
  <si>
    <t>F145</t>
  </si>
  <si>
    <t>F146</t>
  </si>
  <si>
    <t>F147</t>
  </si>
  <si>
    <t>F148</t>
  </si>
  <si>
    <t>F149</t>
  </si>
  <si>
    <t>F150</t>
  </si>
  <si>
    <t>F151</t>
  </si>
  <si>
    <t>F152</t>
  </si>
  <si>
    <t>F153</t>
  </si>
  <si>
    <t>F154</t>
  </si>
  <si>
    <t>F155</t>
  </si>
  <si>
    <t>F156</t>
  </si>
  <si>
    <t>F157</t>
  </si>
  <si>
    <t>F158</t>
  </si>
  <si>
    <t>F159</t>
  </si>
  <si>
    <t>F160</t>
  </si>
  <si>
    <t>F161</t>
  </si>
  <si>
    <t>F162</t>
  </si>
  <si>
    <t>F163</t>
  </si>
  <si>
    <t>F164</t>
  </si>
  <si>
    <t>F165</t>
  </si>
  <si>
    <t>F166</t>
  </si>
  <si>
    <t>F167</t>
  </si>
  <si>
    <t>F168</t>
  </si>
  <si>
    <t>F169</t>
  </si>
  <si>
    <t>F170</t>
  </si>
  <si>
    <t>F171</t>
  </si>
  <si>
    <t>F172</t>
  </si>
  <si>
    <t>F173</t>
  </si>
  <si>
    <t>F174</t>
  </si>
  <si>
    <t>Jílek</t>
  </si>
  <si>
    <t>Libor</t>
  </si>
  <si>
    <t>2017_06_16</t>
  </si>
  <si>
    <t>M171</t>
  </si>
  <si>
    <t>ORT-AMB</t>
  </si>
  <si>
    <t>fluid</t>
  </si>
  <si>
    <t>5x (15)</t>
  </si>
  <si>
    <t>yes + IQ</t>
  </si>
  <si>
    <t>-</t>
  </si>
  <si>
    <t>15/64/11b/163/HLA-DR/14</t>
  </si>
  <si>
    <t>3/4/45/203c/HLA-DR/117</t>
  </si>
  <si>
    <t xml:space="preserve"> -</t>
  </si>
  <si>
    <t>pravé koleno</t>
  </si>
  <si>
    <t>Canto+Novocyte</t>
  </si>
  <si>
    <t>na</t>
  </si>
  <si>
    <t>M1</t>
  </si>
  <si>
    <t>M</t>
  </si>
  <si>
    <t>N</t>
  </si>
  <si>
    <t>pravé koleno, Canto+Novocyte</t>
  </si>
  <si>
    <t>nově bez úrazu</t>
  </si>
  <si>
    <t>opakovaně pce bakerovy cysty</t>
  </si>
  <si>
    <t>otok, výpotek, omezená hybnost</t>
  </si>
  <si>
    <t>indikace k ASK</t>
  </si>
  <si>
    <t>zmírnění potíží, ASK 6/2018</t>
  </si>
  <si>
    <t>ASK</t>
  </si>
  <si>
    <t>Hrubeš</t>
  </si>
  <si>
    <t>Jan</t>
  </si>
  <si>
    <t>2017_11_22</t>
  </si>
  <si>
    <t>M2356, M2341</t>
  </si>
  <si>
    <t>3x (22)</t>
  </si>
  <si>
    <t>yes (APC-IgG2)</t>
  </si>
  <si>
    <t>14/16(3G8)/45/163/11b/11c</t>
  </si>
  <si>
    <t>3/16+56/4/203c/HLA-DR/117</t>
  </si>
  <si>
    <t>4/25/127/15/HLA-DR/64</t>
  </si>
  <si>
    <t>levé koleno</t>
  </si>
  <si>
    <t>M-NEU</t>
  </si>
  <si>
    <t>Kubíčková</t>
  </si>
  <si>
    <t>Marta</t>
  </si>
  <si>
    <t>2017_12_04</t>
  </si>
  <si>
    <t>M2321</t>
  </si>
  <si>
    <t>L</t>
  </si>
  <si>
    <t>F1-NEU</t>
  </si>
  <si>
    <t>F</t>
  </si>
  <si>
    <t>1?</t>
  </si>
  <si>
    <t>Krampol</t>
  </si>
  <si>
    <t>Ondřej</t>
  </si>
  <si>
    <t>2018_02_07</t>
  </si>
  <si>
    <t>S835, W0100</t>
  </si>
  <si>
    <t>2+3</t>
  </si>
  <si>
    <t>3x (24)</t>
  </si>
  <si>
    <t>14/16-3G8/45/163/11b/11c</t>
  </si>
  <si>
    <t>1b</t>
  </si>
  <si>
    <t>Podlezl</t>
  </si>
  <si>
    <t>Josef</t>
  </si>
  <si>
    <t>2020_03_03</t>
  </si>
  <si>
    <t>M2550, W0130</t>
  </si>
  <si>
    <t>3x(53)</t>
  </si>
  <si>
    <t>CCR3/CCR6/-/CCR1/CCR7/CCR5/11b/CXCR5/CXCR4/HLA-DR/15/16/14/45</t>
  </si>
  <si>
    <t>3/16+56/123/127/90/HLA-DR/11b/64/25/45/15/4/14/8</t>
  </si>
  <si>
    <t>MCh</t>
  </si>
  <si>
    <t>Prozánětlivý typ s převahou vrozené imunity (MON-linie 49%, NEU 7%) a vysokým podílem LYM (42%).</t>
  </si>
  <si>
    <t>no</t>
  </si>
  <si>
    <t>ASK replastika LCA - kadaver mTA +  sutura men med gen l. sin</t>
  </si>
  <si>
    <t>méně než 5 let</t>
  </si>
  <si>
    <t>punkce + viscosuplementace ASK plastika LCA</t>
  </si>
  <si>
    <t>NA</t>
  </si>
  <si>
    <t>výpotek</t>
  </si>
  <si>
    <t>7.1.2020-6.10.2020</t>
  </si>
  <si>
    <t>punkce + DEPO + viscosuplementace</t>
  </si>
  <si>
    <t>prodloužení RHB</t>
  </si>
  <si>
    <t>ChemRec</t>
  </si>
  <si>
    <t>Kurfürstová</t>
  </si>
  <si>
    <t>Dagmar</t>
  </si>
  <si>
    <t>2019_03_21</t>
  </si>
  <si>
    <t>M2326, M171</t>
  </si>
  <si>
    <t>3x (40)</t>
  </si>
  <si>
    <t>3/16+56/4(PCPC55)/45/DR/14</t>
  </si>
  <si>
    <t>yes</t>
  </si>
  <si>
    <t>Zánětlivý typ s převahou antigenně-specif. imunity (LYM&gt;50%) a vysokým podílem MON-linie (33%).</t>
  </si>
  <si>
    <t>4 roky</t>
  </si>
  <si>
    <t>pak pce a obstřiky bakerovy cysty, indikovaná k ASK</t>
  </si>
  <si>
    <t>výpotek, varozita, med. Menisksus, rezistence v poplit. Krajině</t>
  </si>
  <si>
    <t>9/2019 - ASK</t>
  </si>
  <si>
    <t>Dozrál</t>
  </si>
  <si>
    <t>Antonín</t>
  </si>
  <si>
    <t>2017_05_12</t>
  </si>
  <si>
    <t>M2550</t>
  </si>
  <si>
    <t>Intracellular staining: iso; 14/62L/68/163/11b/64; 14/86/68/163/DR/206</t>
  </si>
  <si>
    <t>M2556</t>
  </si>
  <si>
    <t xml:space="preserve">pravé koleno  </t>
  </si>
  <si>
    <t>Daňhelová</t>
  </si>
  <si>
    <t>Ema</t>
  </si>
  <si>
    <t>2017_11_16</t>
  </si>
  <si>
    <t>M7126, G560</t>
  </si>
  <si>
    <t xml:space="preserve"> </t>
  </si>
  <si>
    <t>2017_11_30</t>
  </si>
  <si>
    <t>not measured</t>
  </si>
  <si>
    <t>Žerníčková</t>
  </si>
  <si>
    <t>Ivana</t>
  </si>
  <si>
    <t>2018_02_01</t>
  </si>
  <si>
    <t>Křivánková</t>
  </si>
  <si>
    <t>2020_02_05</t>
  </si>
  <si>
    <t>M171, M2322</t>
  </si>
  <si>
    <t>3x(52)</t>
  </si>
  <si>
    <t>pHrodo + chem NEU</t>
  </si>
  <si>
    <t>Zánětlivý typ s převahou antigenně-specif. imunity (LYM&gt;60%).</t>
  </si>
  <si>
    <t>parc. lat. menisektomie</t>
  </si>
  <si>
    <t>méně než rok</t>
  </si>
  <si>
    <t>opakované punkce s DEPO</t>
  </si>
  <si>
    <t>výpotek, lat. men. +</t>
  </si>
  <si>
    <t>od 25.9.2019-4.11.2020</t>
  </si>
  <si>
    <t>punkce + DEPO</t>
  </si>
  <si>
    <t>k ASK gen.l.sin</t>
  </si>
  <si>
    <t>Dubovský</t>
  </si>
  <si>
    <t>Martin</t>
  </si>
  <si>
    <t>2017_08_15</t>
  </si>
  <si>
    <t>M2546</t>
  </si>
  <si>
    <t>5x (18)</t>
  </si>
  <si>
    <t>Novocyte only</t>
  </si>
  <si>
    <t>S837</t>
  </si>
  <si>
    <t>Drozd</t>
  </si>
  <si>
    <t>Zdeněk</t>
  </si>
  <si>
    <t>2018_04_05</t>
  </si>
  <si>
    <t>1+12</t>
  </si>
  <si>
    <t>3x (25)</t>
  </si>
  <si>
    <t>yes (APC-IgG2-IQ)</t>
  </si>
  <si>
    <t>3/16+56/4(PerCP)/203c/HLA-DR/117</t>
  </si>
  <si>
    <t>M2</t>
  </si>
  <si>
    <t>Konečný</t>
  </si>
  <si>
    <t>Svatopluk</t>
  </si>
  <si>
    <t>2018_04_18</t>
  </si>
  <si>
    <t>2+12</t>
  </si>
  <si>
    <t>3 měsíce</t>
  </si>
  <si>
    <t>žádná</t>
  </si>
  <si>
    <t>výpotek, palp. Bolestivost</t>
  </si>
  <si>
    <t>pce, obstřiky, ASK</t>
  </si>
  <si>
    <t>2x pce, 2x obstřik, 7/2018 - ASK</t>
  </si>
  <si>
    <t>po ASK spokojen</t>
  </si>
  <si>
    <t>2018_04_19</t>
  </si>
  <si>
    <t>Citovská</t>
  </si>
  <si>
    <t>Pavlína</t>
  </si>
  <si>
    <t>2+7</t>
  </si>
  <si>
    <t>5x (13)</t>
  </si>
  <si>
    <t>14/55/11b/15/62L/64</t>
  </si>
  <si>
    <t>prepared + measured next morning</t>
  </si>
  <si>
    <t>?</t>
  </si>
  <si>
    <t>levé koleno, prepared + measured next morning</t>
  </si>
  <si>
    <t>Kozelka</t>
  </si>
  <si>
    <t>Pavel</t>
  </si>
  <si>
    <t>2017_07_21</t>
  </si>
  <si>
    <t>7+7</t>
  </si>
  <si>
    <t>5x (17)</t>
  </si>
  <si>
    <t>3/16+56/45/203c/69/117</t>
  </si>
  <si>
    <t>14/86/3/123/HLA-DR/11c</t>
  </si>
  <si>
    <t>chemokines</t>
  </si>
  <si>
    <t>Kožený</t>
  </si>
  <si>
    <t>2017_11_20</t>
  </si>
  <si>
    <t>M171, M2322, M2556</t>
  </si>
  <si>
    <t>méně jako 2 roky</t>
  </si>
  <si>
    <t>3/2016 - ASK, opakované pce, pce z BC, obstřiky, visco</t>
  </si>
  <si>
    <t>výpotek, hmatná BC, man. Na meniskus +</t>
  </si>
  <si>
    <t>1/2018 - ASK, opakovaně pce</t>
  </si>
  <si>
    <t>ASK - APM, Prideho návrty, 3x pce, 2x obstřik DM20mg ia.</t>
  </si>
  <si>
    <t>Pluskal</t>
  </si>
  <si>
    <t>Aleš</t>
  </si>
  <si>
    <t>2017_04_13</t>
  </si>
  <si>
    <t>M2320</t>
  </si>
  <si>
    <t>9+ opal</t>
  </si>
  <si>
    <t>14/62L/11b/163/HLA-DR/64</t>
  </si>
  <si>
    <t>3/25/127/8/DR/19</t>
  </si>
  <si>
    <t>3+14/55/303/123/HLA-DR/11c</t>
  </si>
  <si>
    <t>lysed</t>
  </si>
  <si>
    <t>krvavé-nehodnotitelné</t>
  </si>
  <si>
    <t>M060</t>
  </si>
  <si>
    <t>levé koleno, lysed</t>
  </si>
  <si>
    <t>Filipčuk</t>
  </si>
  <si>
    <t>Jaroslav</t>
  </si>
  <si>
    <t>2017_06_01</t>
  </si>
  <si>
    <t>M2351</t>
  </si>
  <si>
    <t>5x (14)</t>
  </si>
  <si>
    <t>3+14/86/80/123/HLA-DR/11c</t>
  </si>
  <si>
    <t>lyzace</t>
  </si>
  <si>
    <t>S835</t>
  </si>
  <si>
    <t>Přikryl</t>
  </si>
  <si>
    <t>Rostislav</t>
  </si>
  <si>
    <t>2017_08_29</t>
  </si>
  <si>
    <t>M171, E102</t>
  </si>
  <si>
    <t>14/64/11b/163/HLA-DR/16</t>
  </si>
  <si>
    <t>M175</t>
  </si>
  <si>
    <t>M006</t>
  </si>
  <si>
    <t>levé koleno, Novocyte only</t>
  </si>
  <si>
    <t>opakované punkce</t>
  </si>
  <si>
    <t>40mlzkaleného výpotku</t>
  </si>
  <si>
    <t>ASK laváž, poté chir.op stehna pro abscesASK laváž, poté chir.op stehna pro absces</t>
  </si>
  <si>
    <t xml:space="preserve">ASK laváž </t>
  </si>
  <si>
    <t>29.8.17-16.10.2017 Dalacin+ Abactal</t>
  </si>
  <si>
    <t>chir.zákrok na stehně pro absces</t>
  </si>
  <si>
    <t>Droběna</t>
  </si>
  <si>
    <t>Otakar</t>
  </si>
  <si>
    <t>2017_09_06</t>
  </si>
  <si>
    <t>5x (19)</t>
  </si>
  <si>
    <t>pravé rameno</t>
  </si>
  <si>
    <t>Novocyte only + 14/64/11b/163/DR/45/203-421/15-510/117-605 a 14/25/127/123/DR/11c/4-650/3-785+iso</t>
  </si>
  <si>
    <t>M0006</t>
  </si>
  <si>
    <t>pravé rameno, Novocyte only + 14/64/11b/163/DR/45/203-421/15-510/117-605 a 14/25/127/123/DR/11c/4-650/3-785+iso</t>
  </si>
  <si>
    <t>Mračková</t>
  </si>
  <si>
    <t>Kateřina</t>
  </si>
  <si>
    <t>Markytánová</t>
  </si>
  <si>
    <t>Jitka</t>
  </si>
  <si>
    <t>2018_03_14</t>
  </si>
  <si>
    <t>M160, M170</t>
  </si>
  <si>
    <t>H</t>
  </si>
  <si>
    <t>F2-NEU</t>
  </si>
  <si>
    <t>0?</t>
  </si>
  <si>
    <t>ne</t>
  </si>
  <si>
    <t>4.4.2018 ASK gen. L. sin., 25.10.2019 exstirpace Bakerovy pseudocysty</t>
  </si>
  <si>
    <t>klidné</t>
  </si>
  <si>
    <t>infekce + pHRODO + THP-1 M1-M2</t>
  </si>
  <si>
    <t>Hajná</t>
  </si>
  <si>
    <t>Věra</t>
  </si>
  <si>
    <t>2018_04_04</t>
  </si>
  <si>
    <t>S8210, W0101</t>
  </si>
  <si>
    <t>méně než 1 rok</t>
  </si>
  <si>
    <t>pce, obstřik</t>
  </si>
  <si>
    <t>7.5.2018 - ASK</t>
  </si>
  <si>
    <t>APM</t>
  </si>
  <si>
    <t>po ASK spokojena</t>
  </si>
  <si>
    <t>Faltus</t>
  </si>
  <si>
    <t>2018_05_31</t>
  </si>
  <si>
    <t>M7737, M171</t>
  </si>
  <si>
    <t>3x (27)</t>
  </si>
  <si>
    <t>po filtraci téměř neviditelný pelet!</t>
  </si>
  <si>
    <t>4 měsíce</t>
  </si>
  <si>
    <t>otok, výpotek, varozita, man. Na med. Men +</t>
  </si>
  <si>
    <t>26.8.18 - ASK</t>
  </si>
  <si>
    <t>indikován k OW OT tibie</t>
  </si>
  <si>
    <t>klidné, bez otoku, bez výpotku, 17.4.2019 - OW OT tibie</t>
  </si>
  <si>
    <t>Fišer</t>
  </si>
  <si>
    <t>Bronislav</t>
  </si>
  <si>
    <t>2018_11_29</t>
  </si>
  <si>
    <t>2+5</t>
  </si>
  <si>
    <t>3x (35)</t>
  </si>
  <si>
    <t>&gt;5000</t>
  </si>
  <si>
    <t>Enterobacter  cloacae</t>
  </si>
  <si>
    <t>nově po úrazu</t>
  </si>
  <si>
    <t>proteplání, výpotek, omez. Hybnost</t>
  </si>
  <si>
    <t>3.12.2018 - ASK, opakované pce, ATB léčba boreliózy</t>
  </si>
  <si>
    <t>5x pce, ASK synovectomie</t>
  </si>
  <si>
    <t>30.11.2018 - 3.1.2019 Amoksiklav iv, Ciprofloxacin iv, Sefotak iv, Doxybene po, Ciplox po</t>
  </si>
  <si>
    <t>zlepšení, bez výpotku</t>
  </si>
  <si>
    <t>Andrésová</t>
  </si>
  <si>
    <t>Martina</t>
  </si>
  <si>
    <t>2019_02_04</t>
  </si>
  <si>
    <t>S835, W0100, M5312</t>
  </si>
  <si>
    <t>9+7</t>
  </si>
  <si>
    <t>3x (38)</t>
  </si>
  <si>
    <t>Prozánětlivý typ s výraznou převahou vrozené imunity - MON-linie (&gt;75%).</t>
  </si>
  <si>
    <t>hemor.výpotek, nestabilita</t>
  </si>
  <si>
    <t>ortéza + obj. MRI 4.2.2019, ASK replastika LCA 13.3.2019, ortéza, stehy ex + indik RHB 25.3.2019, viscosuplementace 27.5.2019</t>
  </si>
  <si>
    <t>plastika LCA</t>
  </si>
  <si>
    <t>stp.replastice LCA, bez problémů</t>
  </si>
  <si>
    <t>fMLP, chemokiny</t>
  </si>
  <si>
    <t>Hradil</t>
  </si>
  <si>
    <t>Radim</t>
  </si>
  <si>
    <t>2019_02_26</t>
  </si>
  <si>
    <t xml:space="preserve">S832, W0100 </t>
  </si>
  <si>
    <t>2x (39)</t>
  </si>
  <si>
    <t>Neutrofilový imunofenotyp s výrazným podílem buněk vrozené imunity (NEU&gt;75%) a vysokou buněčností.</t>
  </si>
  <si>
    <t>S832</t>
  </si>
  <si>
    <t>zarudnutí, subfebrilie, proteplání kloubu</t>
  </si>
  <si>
    <t>ano</t>
  </si>
  <si>
    <t>ASK plastika LCA hamstring 2.2.2019, Ask laváž 1.3.2019</t>
  </si>
  <si>
    <t>fMLP, infekce, chemokiny</t>
  </si>
  <si>
    <t>&gt;50</t>
  </si>
  <si>
    <t>Vachutka</t>
  </si>
  <si>
    <t>Jaromír</t>
  </si>
  <si>
    <t>2019_03_07</t>
  </si>
  <si>
    <t>M171, M7737</t>
  </si>
  <si>
    <t>M1-NEU</t>
  </si>
  <si>
    <t>Neutrofilový imunofenotyp s výrazným podílem buněk vrozené imunity (NEU&gt;50%).</t>
  </si>
  <si>
    <t>M171,M7737</t>
  </si>
  <si>
    <t xml:space="preserve">Micrococcus  luteus </t>
  </si>
  <si>
    <t>výpotek,. Bolesti, MRI- OCH defekt0</t>
  </si>
  <si>
    <t>Punkce</t>
  </si>
  <si>
    <t>indikován k ASK</t>
  </si>
  <si>
    <t>ASK, návrty, fixace OCH defektu</t>
  </si>
  <si>
    <t>od 7/20 čekatel na TEP, Mírné bolesti, recidiva výpotku</t>
  </si>
  <si>
    <t>pHRODO + THP-1 M1-M2</t>
  </si>
  <si>
    <t>Sviták</t>
  </si>
  <si>
    <t>2019_05_28</t>
  </si>
  <si>
    <t>ORT-29b</t>
  </si>
  <si>
    <t>1+6</t>
  </si>
  <si>
    <t>3x (43)</t>
  </si>
  <si>
    <r>
      <t>3/16+56/123/127/163/HLA-DR/11b/</t>
    </r>
    <r>
      <rPr>
        <b/>
        <sz val="8.5"/>
        <color rgb="FFFF0000"/>
        <rFont val="Calibri"/>
        <family val="2"/>
        <charset val="238"/>
      </rPr>
      <t>11c</t>
    </r>
    <r>
      <rPr>
        <sz val="8.5"/>
        <color rgb="FF000000"/>
        <rFont val="Calibri"/>
        <family val="2"/>
        <charset val="238"/>
      </rPr>
      <t>/25/45/15/4/14/8</t>
    </r>
  </si>
  <si>
    <t>JK</t>
  </si>
  <si>
    <t>koleno</t>
  </si>
  <si>
    <t>1/2 CD11c v mixu</t>
  </si>
  <si>
    <t>M2322</t>
  </si>
  <si>
    <t>ASK kolena</t>
  </si>
  <si>
    <t>Minimální potíže, provedení OW-OT</t>
  </si>
  <si>
    <t>Vránová</t>
  </si>
  <si>
    <t>Jaromíra</t>
  </si>
  <si>
    <t>2020_12_03</t>
  </si>
  <si>
    <t>3x(60)</t>
  </si>
  <si>
    <t>3/16+56/123/127/-/HLA-DR/11b/64/25/45/15/4/14/8</t>
  </si>
  <si>
    <t>3/16+56/45RO/45/15/88/11b/14/TLT-2/HLA-DR/TREM1/4/IREM-2/8</t>
  </si>
  <si>
    <t>MT</t>
  </si>
  <si>
    <t>F-NEU</t>
  </si>
  <si>
    <t>Imunofenotyp s převahou NEU (&gt;85%) a velmi vysokou buněčností.</t>
  </si>
  <si>
    <t>chronickou synovialitidou- synovie s vysokými klky růžové barvy, debridement kloubu shaverem</t>
  </si>
  <si>
    <t>5 let</t>
  </si>
  <si>
    <t>6 dní</t>
  </si>
  <si>
    <t>opakované punkce + DEPO + viscosuplementace</t>
  </si>
  <si>
    <t>22.12.2020-26.1.2021</t>
  </si>
  <si>
    <t>punkce + ASK revize + ATB</t>
  </si>
  <si>
    <t>22.12.2021 - 26.01.21 od 30.12.2020 Clindamycin 600+300mg iv á 8h + Ciprofloxacin 400mg iv á 12h, od 13.1.21 Dalacin 300mg cps.po 1-1-1</t>
  </si>
  <si>
    <t>režimové opatření</t>
  </si>
  <si>
    <t>Hluzín</t>
  </si>
  <si>
    <t>Novocyte</t>
  </si>
  <si>
    <t>M2416</t>
  </si>
  <si>
    <t>pravé koleno, Novocyte</t>
  </si>
  <si>
    <t>Štursa</t>
  </si>
  <si>
    <t>Jakub</t>
  </si>
  <si>
    <t>2017_07_13</t>
  </si>
  <si>
    <t>M2486</t>
  </si>
  <si>
    <t>5x (16)</t>
  </si>
  <si>
    <t>M224</t>
  </si>
  <si>
    <t>Pospíšil</t>
  </si>
  <si>
    <t>Vladislav</t>
  </si>
  <si>
    <t>2017_07_20</t>
  </si>
  <si>
    <t>C832, W0101</t>
  </si>
  <si>
    <t>Nastoupil</t>
  </si>
  <si>
    <t>Miroslav</t>
  </si>
  <si>
    <t>M2322, M170</t>
  </si>
  <si>
    <t>10+10+10</t>
  </si>
  <si>
    <t>red, no clots</t>
  </si>
  <si>
    <t>Valentová</t>
  </si>
  <si>
    <t>2017_08_04</t>
  </si>
  <si>
    <t xml:space="preserve">Staphylococcus  aureus </t>
  </si>
  <si>
    <t>bloody</t>
  </si>
  <si>
    <t>Hýbl</t>
  </si>
  <si>
    <t>2017_11_07</t>
  </si>
  <si>
    <t>S837, W0190</t>
  </si>
  <si>
    <t>3+8</t>
  </si>
  <si>
    <t>3x (21)</t>
  </si>
  <si>
    <t xml:space="preserve">8+clump </t>
  </si>
  <si>
    <t>Trnka</t>
  </si>
  <si>
    <t>Oldřich</t>
  </si>
  <si>
    <t>2017_11_15</t>
  </si>
  <si>
    <t>Opichal</t>
  </si>
  <si>
    <t>Jiří</t>
  </si>
  <si>
    <t>M171, I10</t>
  </si>
  <si>
    <t>9 dark</t>
  </si>
  <si>
    <t>zkalený výpotek, pozitivní kultivace</t>
  </si>
  <si>
    <t>22.11.17-21.12.17 iv + po Amokisklav 1g 1-1-1</t>
  </si>
  <si>
    <t>Weiserová</t>
  </si>
  <si>
    <t>Zdeňka</t>
  </si>
  <si>
    <t>2017_11_23</t>
  </si>
  <si>
    <t>S832, W1001</t>
  </si>
  <si>
    <t>výpotek po ASK</t>
  </si>
  <si>
    <t>po ASK</t>
  </si>
  <si>
    <t>po punkci, viskosuplemetaci</t>
  </si>
  <si>
    <t>po viskosuplmentace, poté již nepřišla</t>
  </si>
  <si>
    <t>Paulů</t>
  </si>
  <si>
    <t>Petr</t>
  </si>
  <si>
    <t>S832, W0103</t>
  </si>
  <si>
    <t>Janů</t>
  </si>
  <si>
    <t>2017_12_06</t>
  </si>
  <si>
    <t>Navrátil</t>
  </si>
  <si>
    <t>2017_12_18</t>
  </si>
  <si>
    <t>M170</t>
  </si>
  <si>
    <t>8 + clumps</t>
  </si>
  <si>
    <t>Jachan</t>
  </si>
  <si>
    <t>Evžen</t>
  </si>
  <si>
    <t>S837, W0230, W0231</t>
  </si>
  <si>
    <t>8+11</t>
  </si>
  <si>
    <t>2018_02_09</t>
  </si>
  <si>
    <t>m171</t>
  </si>
  <si>
    <t>&gt;50000</t>
  </si>
  <si>
    <t>Staphylococcus  aureus   ojediněle</t>
  </si>
  <si>
    <t>Punktát . BC kolen</t>
  </si>
  <si>
    <t>masivní výpotek, výrazné bolesti</t>
  </si>
  <si>
    <t>ASK laváž 13.2.2018, Amoksiklav</t>
  </si>
  <si>
    <t>výpotek čirý, omezení pohyblivosti</t>
  </si>
  <si>
    <t>infekce</t>
  </si>
  <si>
    <t>Baďura</t>
  </si>
  <si>
    <t>2018_02_21</t>
  </si>
  <si>
    <t>bolest, otok</t>
  </si>
  <si>
    <t>13.2.2018-21.2.2018</t>
  </si>
  <si>
    <t>21.2.2018-27.5.2019</t>
  </si>
  <si>
    <t>viscosuplementace, Diprophos, Depomedrol, Implantace TEP</t>
  </si>
  <si>
    <t>přetrvávající potíže</t>
  </si>
  <si>
    <t>Rolenc</t>
  </si>
  <si>
    <t>Vlastimil</t>
  </si>
  <si>
    <t>2018_03_08</t>
  </si>
  <si>
    <t>M2546, M7065</t>
  </si>
  <si>
    <t>nativka</t>
  </si>
  <si>
    <t>Prokop</t>
  </si>
  <si>
    <t>S832, W0100, M171</t>
  </si>
  <si>
    <t>Studená</t>
  </si>
  <si>
    <t>Jana</t>
  </si>
  <si>
    <t>2018_03_28</t>
  </si>
  <si>
    <t>2+11</t>
  </si>
  <si>
    <t>Ženožičková</t>
  </si>
  <si>
    <t>Marie</t>
  </si>
  <si>
    <t>2018_04_25</t>
  </si>
  <si>
    <t>Beck</t>
  </si>
  <si>
    <t>Milan</t>
  </si>
  <si>
    <t>5+8</t>
  </si>
  <si>
    <t>3x (26)</t>
  </si>
  <si>
    <t>native 3/16+56/4(PCPC55)/15/DR/45</t>
  </si>
  <si>
    <t>75ul nativ+75ul PBS+mAB</t>
  </si>
  <si>
    <t>Zejda</t>
  </si>
  <si>
    <t>2018_05_10</t>
  </si>
  <si>
    <t>M2320, M171</t>
  </si>
  <si>
    <t>stp.ASK gen.l.dx</t>
  </si>
  <si>
    <t>punkce po ASK</t>
  </si>
  <si>
    <t>punklce po ASK gen.l.dx</t>
  </si>
  <si>
    <t>pravidelné kontroly</t>
  </si>
  <si>
    <t>Lant</t>
  </si>
  <si>
    <t>2018_06_08</t>
  </si>
  <si>
    <t>M173</t>
  </si>
  <si>
    <t>6+9</t>
  </si>
  <si>
    <t>Pliska</t>
  </si>
  <si>
    <t>Miloslav</t>
  </si>
  <si>
    <t>M171, M2550</t>
  </si>
  <si>
    <t>7+8</t>
  </si>
  <si>
    <t>Mareš</t>
  </si>
  <si>
    <t>Tomáš</t>
  </si>
  <si>
    <t>2018_06_13</t>
  </si>
  <si>
    <t>S832, W0100</t>
  </si>
  <si>
    <t>3x (28)</t>
  </si>
  <si>
    <t>PBMC rovnou do -80 °C (nebyl volný Frostík)</t>
  </si>
  <si>
    <t>Spurný</t>
  </si>
  <si>
    <t>2018_06_14</t>
  </si>
  <si>
    <t>S834, W0101</t>
  </si>
  <si>
    <t>Štogryn</t>
  </si>
  <si>
    <t>David</t>
  </si>
  <si>
    <t>0203314146</t>
  </si>
  <si>
    <t>S834, W0190</t>
  </si>
  <si>
    <t>Švajdová</t>
  </si>
  <si>
    <t>Olga</t>
  </si>
  <si>
    <t>2019_02_08</t>
  </si>
  <si>
    <t>Punkce+DM</t>
  </si>
  <si>
    <t>Opakované punkce+Implantace TEP</t>
  </si>
  <si>
    <t>Tylšarová</t>
  </si>
  <si>
    <t>2019_02_22</t>
  </si>
  <si>
    <t>M2322, M2540</t>
  </si>
  <si>
    <t>2+1</t>
  </si>
  <si>
    <t>3x (39)</t>
  </si>
  <si>
    <t>Bez obtíží</t>
  </si>
  <si>
    <t>Pumprlová</t>
  </si>
  <si>
    <t xml:space="preserve">M2352 </t>
  </si>
  <si>
    <t>&lt;0,6</t>
  </si>
  <si>
    <t>ASK reinzerce LCA + reinzerce MM, ortéza, RHB</t>
  </si>
  <si>
    <t>Mírný otok</t>
  </si>
  <si>
    <t>Machylová</t>
  </si>
  <si>
    <t>Alena</t>
  </si>
  <si>
    <t>2019_03_04</t>
  </si>
  <si>
    <t>2+5+12</t>
  </si>
  <si>
    <t xml:space="preserve">N </t>
  </si>
  <si>
    <t>1x (40)</t>
  </si>
  <si>
    <t xml:space="preserve">koleno </t>
  </si>
  <si>
    <t>4.3.2019-13.9.2019</t>
  </si>
  <si>
    <t>ASK, punkce, aplikace DM</t>
  </si>
  <si>
    <t>Svoboda</t>
  </si>
  <si>
    <t>2019_03_13</t>
  </si>
  <si>
    <t>re ASK</t>
  </si>
  <si>
    <t>peroperačně během ASK</t>
  </si>
  <si>
    <t>Recidiva masivního výpotku</t>
  </si>
  <si>
    <t>2019_03_15</t>
  </si>
  <si>
    <t>M8706, Z470</t>
  </si>
  <si>
    <t>Medříková</t>
  </si>
  <si>
    <t>Ludmila</t>
  </si>
  <si>
    <t>2019_03_20</t>
  </si>
  <si>
    <t>M2322, E782, E038</t>
  </si>
  <si>
    <t>20.3.2019-25.6.2020</t>
  </si>
  <si>
    <t>ASK, punkce, DM, viskosupl.</t>
  </si>
  <si>
    <t>bez obtíží</t>
  </si>
  <si>
    <t>2019_03_27</t>
  </si>
  <si>
    <t>3x (41)</t>
  </si>
  <si>
    <t>Zánětlivý typ s převahou antigenně-specif. imunity (LYM&gt;50%) a vysokým podílem MON-linie (32%).</t>
  </si>
  <si>
    <t>punkce, obstřik</t>
  </si>
  <si>
    <t>recid. Výpotek po ASK</t>
  </si>
  <si>
    <t>trvající potíže - recid výpotky, indik. K open synovectomii</t>
  </si>
  <si>
    <t>Hořínková</t>
  </si>
  <si>
    <t>Karla</t>
  </si>
  <si>
    <t>2019_06_06</t>
  </si>
  <si>
    <t>M171, M2326, Z966</t>
  </si>
  <si>
    <t>8+5</t>
  </si>
  <si>
    <t>3x (44)</t>
  </si>
  <si>
    <r>
      <t>3/16+56/123/127/163/HLA-DR/11b/</t>
    </r>
    <r>
      <rPr>
        <b/>
        <sz val="8.5"/>
        <color rgb="FFFF0000"/>
        <rFont val="Calibri"/>
        <family val="2"/>
        <charset val="238"/>
      </rPr>
      <t>-</t>
    </r>
    <r>
      <rPr>
        <sz val="8.5"/>
        <color rgb="FF000000"/>
        <rFont val="Calibri"/>
        <family val="2"/>
        <charset val="238"/>
      </rPr>
      <t>/25/45/15/4/14/8</t>
    </r>
  </si>
  <si>
    <t>MD</t>
  </si>
  <si>
    <t>Zánětlivý typ s vysokým podílem vrozené imunity (NEU 39%) a antigenně-specif. imunity (LYM 39%) a vysokou buněčností.</t>
  </si>
  <si>
    <t>TEP kyčle</t>
  </si>
  <si>
    <t>ASK P kolena</t>
  </si>
  <si>
    <t>Durolane inj.</t>
  </si>
  <si>
    <t>Molíková</t>
  </si>
  <si>
    <t>2020_01_28</t>
  </si>
  <si>
    <t>S832, W0111</t>
  </si>
  <si>
    <t>3x(51)</t>
  </si>
  <si>
    <t>11c/PD-L1/-/303/163/HLA-DR/11b/206/64/45/15/16/14/3</t>
  </si>
  <si>
    <r>
      <t>3/16+56/</t>
    </r>
    <r>
      <rPr>
        <b/>
        <sz val="8.5"/>
        <rFont val="Calibri"/>
        <family val="2"/>
        <charset val="238"/>
      </rPr>
      <t>45RO</t>
    </r>
    <r>
      <rPr>
        <sz val="8.5"/>
        <rFont val="Calibri"/>
        <family val="2"/>
        <charset val="238"/>
      </rPr>
      <t>/127/PD-1/HLA-DR/11b/64/25/45/15/4/14/8</t>
    </r>
  </si>
  <si>
    <t>S836</t>
  </si>
  <si>
    <t>Mírné bolesti</t>
  </si>
  <si>
    <t>Labonková</t>
  </si>
  <si>
    <t>2020_02_19</t>
  </si>
  <si>
    <t>8+6</t>
  </si>
  <si>
    <t>Zánětlivý typ se shodným podílem antigenně-specifické (LYM 50%) a vrozené imunity (MON-linie 25%, NEU 23%).</t>
  </si>
  <si>
    <t>víc než 10 let</t>
  </si>
  <si>
    <t>opakované punkce s DEPO a viscosuplementací</t>
  </si>
  <si>
    <t>ad revmatologie- seronegat. RA</t>
  </si>
  <si>
    <t>Mazuchová</t>
  </si>
  <si>
    <t>Lenka</t>
  </si>
  <si>
    <t>2020_05_11</t>
  </si>
  <si>
    <t>9+5</t>
  </si>
  <si>
    <t>3x(55)</t>
  </si>
  <si>
    <r>
      <t xml:space="preserve">3/16+56/123/127/TCR </t>
    </r>
    <r>
      <rPr>
        <sz val="8.5"/>
        <rFont val="Calibri"/>
        <family val="2"/>
      </rPr>
      <t>γ-δ</t>
    </r>
    <r>
      <rPr>
        <sz val="8.5"/>
        <rFont val="Calibri"/>
        <family val="2"/>
        <charset val="238"/>
      </rPr>
      <t>/HLA-DR/11b/64/25/45/15/4/14/8</t>
    </r>
  </si>
  <si>
    <t>Zánětlivý typ s převahou antigenně-specif. imunity (LYM&gt;50%) a velkým podílem MON-linie (27%).</t>
  </si>
  <si>
    <t>part. med. Menisektomie</t>
  </si>
  <si>
    <t>méně než 2 roky</t>
  </si>
  <si>
    <t>k HTO</t>
  </si>
  <si>
    <t>Důbrava</t>
  </si>
  <si>
    <t>2020_06_24</t>
  </si>
  <si>
    <t>M2321, M171, M170</t>
  </si>
  <si>
    <t>2+12+5</t>
  </si>
  <si>
    <t>3x(57)</t>
  </si>
  <si>
    <t>Zánětlivý typ s převahou antigenně-specif. imunity (LYM 69%).</t>
  </si>
  <si>
    <t>part. med. menisektomie, shaving</t>
  </si>
  <si>
    <t xml:space="preserve">méně než 5 let </t>
  </si>
  <si>
    <t>opakované obstřiky 20 mg DEPO</t>
  </si>
  <si>
    <t>1.6.2020, 26.6.-5.8.2020</t>
  </si>
  <si>
    <t>ASK gen. l.sin + punkce + DEPO+ visko</t>
  </si>
  <si>
    <t>režimové opatření, k TEP gen.l.dx.</t>
  </si>
  <si>
    <t>Svobodova</t>
  </si>
  <si>
    <t>Radka</t>
  </si>
  <si>
    <t>2017_02_06</t>
  </si>
  <si>
    <t>S837, W0130</t>
  </si>
  <si>
    <t>5x (8)</t>
  </si>
  <si>
    <t>, prave koleno</t>
  </si>
  <si>
    <t>Čtvrtlíková</t>
  </si>
  <si>
    <t>2017_03_23</t>
  </si>
  <si>
    <t>M2322, M2416</t>
  </si>
  <si>
    <t>5x (11)</t>
  </si>
  <si>
    <t>x</t>
  </si>
  <si>
    <t>2</t>
  </si>
  <si>
    <t>víc než 5 let</t>
  </si>
  <si>
    <t>2/2017 - ASK</t>
  </si>
  <si>
    <t>chondroceutika ia, po., NSA, indikovaná k TEP</t>
  </si>
  <si>
    <t>SYSADOA - ?, NSA</t>
  </si>
  <si>
    <t>trvající bolesti, indikovaná k TEP - ta 11.5.2018</t>
  </si>
  <si>
    <t>Zdražil</t>
  </si>
  <si>
    <t>2017_03_24</t>
  </si>
  <si>
    <t>M0006, M2320</t>
  </si>
  <si>
    <t xml:space="preserve">Staphylococcus  epidermidis  </t>
  </si>
  <si>
    <t>stp ASK + otevřené synovectomii</t>
  </si>
  <si>
    <t>výpotek ad K+C, Sérologii</t>
  </si>
  <si>
    <t>otevřená synovektomie</t>
  </si>
  <si>
    <t>punkce bez obstřiku</t>
  </si>
  <si>
    <t>opakovaně punkce bez obstřiku ad K+C, sérologii</t>
  </si>
  <si>
    <t>24.1.-7.3.2017</t>
  </si>
  <si>
    <t>pravidelné kontroly + odběry CRP,KO,FW</t>
  </si>
  <si>
    <t>Fričar</t>
  </si>
  <si>
    <t>2017_04_24</t>
  </si>
  <si>
    <t>M170, M161, M2320</t>
  </si>
  <si>
    <t>yes IgG2</t>
  </si>
  <si>
    <t xml:space="preserve">levé koleno  </t>
  </si>
  <si>
    <t>Stuchlík</t>
  </si>
  <si>
    <t>Roman</t>
  </si>
  <si>
    <t>2017_06_05</t>
  </si>
  <si>
    <t>2 + small clots</t>
  </si>
  <si>
    <t>Zavadilová</t>
  </si>
  <si>
    <t>Milena</t>
  </si>
  <si>
    <t>2017_06_20</t>
  </si>
  <si>
    <t>2+small clots</t>
  </si>
  <si>
    <t>Jančová</t>
  </si>
  <si>
    <t>Lucie</t>
  </si>
  <si>
    <t>2017_06_29</t>
  </si>
  <si>
    <t>CXCR3/62L/3/90/CCR7/4</t>
  </si>
  <si>
    <t>Staphylococcus  hominis</t>
  </si>
  <si>
    <t>Jelínek</t>
  </si>
  <si>
    <t>Karel</t>
  </si>
  <si>
    <t>9 slightly</t>
  </si>
  <si>
    <t>P2X7/TLR2/68/163/TLR4/14</t>
  </si>
  <si>
    <t>intracellular staining</t>
  </si>
  <si>
    <t>slightly 9</t>
  </si>
  <si>
    <t>Kočí</t>
  </si>
  <si>
    <t>Františka</t>
  </si>
  <si>
    <t>2017_08_14</t>
  </si>
  <si>
    <t>absolute count, Novocyte</t>
  </si>
  <si>
    <t>Bečičková</t>
  </si>
  <si>
    <t>Miroslava</t>
  </si>
  <si>
    <t>S832, W0111, M2556</t>
  </si>
  <si>
    <t>2017_08_28</t>
  </si>
  <si>
    <t>M2352</t>
  </si>
  <si>
    <t>Hyaluronidase test, Novocyte only</t>
  </si>
  <si>
    <t>2a</t>
  </si>
  <si>
    <t>pravé koleno, Novocyte only</t>
  </si>
  <si>
    <t>Hyaluronidase test</t>
  </si>
  <si>
    <t>Čmovš</t>
  </si>
  <si>
    <t>2017_09_04</t>
  </si>
  <si>
    <t>S835, W0111</t>
  </si>
  <si>
    <t>1x (18)</t>
  </si>
  <si>
    <t>levé koleno, Novocyte only + 14/64/11b/163/DR/45/203-421/15-510/117-605 a 14/25/127/123/DR/11c/4-650/3-785+iso</t>
  </si>
  <si>
    <t>Bašná</t>
  </si>
  <si>
    <t>pravé koleno, Novocyte only + 14/64/11b/163/DR/45/203-421/15-510/117-605 a 14/25/127/123/DR/11c/4-650/3-785+iso</t>
  </si>
  <si>
    <t>Kárník</t>
  </si>
  <si>
    <t>M2326, M171, M2326</t>
  </si>
  <si>
    <t>Slavičinský</t>
  </si>
  <si>
    <t>2017_09_08</t>
  </si>
  <si>
    <t xml:space="preserve"> 3/25/127/TCR/DR/4</t>
  </si>
  <si>
    <t>Schiner</t>
  </si>
  <si>
    <t>František</t>
  </si>
  <si>
    <t>2017_09_19</t>
  </si>
  <si>
    <t>M2355</t>
  </si>
  <si>
    <t>8+12</t>
  </si>
  <si>
    <t xml:space="preserve">Streptococcus  oralis </t>
  </si>
  <si>
    <t>stp.ASK gen.l.dx-</t>
  </si>
  <si>
    <t>punkce, viskosuplementace</t>
  </si>
  <si>
    <t>objendán k TEP</t>
  </si>
  <si>
    <t>pravidelní viskosuplementace</t>
  </si>
  <si>
    <t>stp.Tep coxae l.dx, čeká na TEP gen.l.dx</t>
  </si>
  <si>
    <t>Sekulová</t>
  </si>
  <si>
    <t>2017_10_03</t>
  </si>
  <si>
    <t>5x (20)</t>
  </si>
  <si>
    <t>Kužílek</t>
  </si>
  <si>
    <t>Ladislav</t>
  </si>
  <si>
    <t>2017_10_05</t>
  </si>
  <si>
    <t>S832, W0111, M7713</t>
  </si>
  <si>
    <t>M0006, M175</t>
  </si>
  <si>
    <t>3+9</t>
  </si>
  <si>
    <t>Bobáček</t>
  </si>
  <si>
    <t>2017_11_08</t>
  </si>
  <si>
    <t>LEVÉ KOLENO</t>
  </si>
  <si>
    <t>9 + clump</t>
  </si>
  <si>
    <t>méně než 4 roky</t>
  </si>
  <si>
    <t>opak pce, NSA, revmat. Léčba pro boreliózu</t>
  </si>
  <si>
    <t>výpotek, varozita</t>
  </si>
  <si>
    <t>opakované pce + obstřiky, 11.4.2018 indikace k ASK</t>
  </si>
  <si>
    <t>6x pce, 4x obstřik DM 20mg ia.</t>
  </si>
  <si>
    <t>indikován k ASK, recidivující výpotky</t>
  </si>
  <si>
    <t>Valášek</t>
  </si>
  <si>
    <t>2017_12_15</t>
  </si>
  <si>
    <t>S835, W0130, M2147</t>
  </si>
  <si>
    <t>Jurášová</t>
  </si>
  <si>
    <t>Drahomíra</t>
  </si>
  <si>
    <t>2018_01_11</t>
  </si>
  <si>
    <t>M2322, M171</t>
  </si>
  <si>
    <t>viskozní</t>
  </si>
  <si>
    <t>2018_02_28</t>
  </si>
  <si>
    <t>M171, M2556</t>
  </si>
  <si>
    <t>PRAVÉ KOLENO BC</t>
  </si>
  <si>
    <t>pravé koleno Bakerova cysta</t>
  </si>
  <si>
    <t>pravé koleno Bacherova cysta</t>
  </si>
  <si>
    <t>PRAVÉ KOLENO</t>
  </si>
  <si>
    <t>Vitásek</t>
  </si>
  <si>
    <t>Lubomír</t>
  </si>
  <si>
    <t>2018_03_01</t>
  </si>
  <si>
    <t>M171, M2352</t>
  </si>
  <si>
    <t xml:space="preserve">Staphylococcus  epidermidis </t>
  </si>
  <si>
    <t>Kašpárek</t>
  </si>
  <si>
    <t>2018_03_07</t>
  </si>
  <si>
    <t>S835, W1999</t>
  </si>
  <si>
    <t>9+12</t>
  </si>
  <si>
    <t>native</t>
  </si>
  <si>
    <t>krvavý - nevydávat</t>
  </si>
  <si>
    <t>Vích</t>
  </si>
  <si>
    <t>2018_05_09</t>
  </si>
  <si>
    <t>S832, W0130, M224</t>
  </si>
  <si>
    <t>Hálková</t>
  </si>
  <si>
    <t>Hana</t>
  </si>
  <si>
    <t>M2320, M2147</t>
  </si>
  <si>
    <t xml:space="preserve">Kocuria  kristinae </t>
  </si>
  <si>
    <t>Krčmář</t>
  </si>
  <si>
    <t>2018_06_04</t>
  </si>
  <si>
    <t>S835, W0192, S830</t>
  </si>
  <si>
    <t>Kadlec</t>
  </si>
  <si>
    <t>2018_06_25</t>
  </si>
  <si>
    <t>M2147, M1907</t>
  </si>
  <si>
    <t>Streptococcus  mitis   +</t>
  </si>
  <si>
    <t>29.6.2018 - 13.7.2018 - Amoksiklav po, 20.7.2018 - 4.8.2018 Piperacillin/Tazobactam Kabi iv, 5.8.2018 - 17.8.2018 Amoksiklav iv, 17.8.2018 - Amoksiklav po na 8T</t>
  </si>
  <si>
    <t>5.12.2018 - otok, zátěžové bolesti</t>
  </si>
  <si>
    <t>Kucián</t>
  </si>
  <si>
    <t>2018_10_25</t>
  </si>
  <si>
    <t>3x (34)</t>
  </si>
  <si>
    <t>méně jak rok</t>
  </si>
  <si>
    <t>opak pce, obstřiky, 9/2018 - ASK</t>
  </si>
  <si>
    <t>opakované pce výpoteku po ASK + obstřiky, visco</t>
  </si>
  <si>
    <t>6x pce, 4x obstřik, visco</t>
  </si>
  <si>
    <t>koleno zklidněno, indikován k OWOT</t>
  </si>
  <si>
    <t>fMLP</t>
  </si>
  <si>
    <t>2019_01_17</t>
  </si>
  <si>
    <t>3x (37)</t>
  </si>
  <si>
    <t>Zánětlivý typ s výraznou převahou antigenně-specif. imunity (LYM&gt;75%).</t>
  </si>
  <si>
    <t>2 měsíce</t>
  </si>
  <si>
    <t>opak pce, 3.12.2018 ASK, ATB</t>
  </si>
  <si>
    <t>nově léčba boreliózy za hospitalizace v Prostějově</t>
  </si>
  <si>
    <t>bez potíží</t>
  </si>
  <si>
    <t>Hejč</t>
  </si>
  <si>
    <t>Bohuslav</t>
  </si>
  <si>
    <t>M2350, S837</t>
  </si>
  <si>
    <t>8+7</t>
  </si>
  <si>
    <t>půl roku</t>
  </si>
  <si>
    <t>2013 - ASK, plastika LCA, 25.1.2019 - reASK + replastika LCA</t>
  </si>
  <si>
    <t>výpotek po plastice LCA</t>
  </si>
  <si>
    <t>3x pce, 2x obstřik DM 20mg ia</t>
  </si>
  <si>
    <t>trvající potíže - 9/19 indikován k OWOT</t>
  </si>
  <si>
    <t>Dokoupil</t>
  </si>
  <si>
    <t>2019_05_16</t>
  </si>
  <si>
    <t>2+6</t>
  </si>
  <si>
    <t>3/16+56/123/127/163/HLA-DR/11b/11c/25/45/15/4/14/8</t>
  </si>
  <si>
    <t>pce, obstřiky, 3/2019 - ASK, ATB -Augmentin 13.5. - 19.5.2019</t>
  </si>
  <si>
    <t>pce, obstřik, indikace k OT tibie</t>
  </si>
  <si>
    <t xml:space="preserve">OWOT tibiae </t>
  </si>
  <si>
    <t>13.5. - 19.5.2019 Augmentin tbl.</t>
  </si>
  <si>
    <t>po OT zlepšení, VAS =1 přes den, v noci VAS 0</t>
  </si>
  <si>
    <t>chemokiny</t>
  </si>
  <si>
    <t>Grygar</t>
  </si>
  <si>
    <t>2019_07_11</t>
  </si>
  <si>
    <t>M2322, M171, M2556</t>
  </si>
  <si>
    <t>3x (45)</t>
  </si>
  <si>
    <r>
      <rPr>
        <b/>
        <sz val="8.5"/>
        <color rgb="FFFF0000"/>
        <rFont val="Calibri"/>
        <family val="2"/>
        <charset val="238"/>
      </rPr>
      <t>14</t>
    </r>
    <r>
      <rPr>
        <sz val="8.5"/>
        <color rgb="FF000000"/>
        <rFont val="Calibri"/>
        <family val="2"/>
        <charset val="238"/>
      </rPr>
      <t>/86/123/303/163/HLA-DR/11b/206/64/45/15/16/-/3</t>
    </r>
  </si>
  <si>
    <r>
      <t>3/16+56/123/127/163/HLA-DR/11b/</t>
    </r>
    <r>
      <rPr>
        <b/>
        <sz val="8.5"/>
        <color rgb="FFFF0000"/>
        <rFont val="Calibri"/>
        <family val="2"/>
        <charset val="238"/>
      </rPr>
      <t>64</t>
    </r>
    <r>
      <rPr>
        <sz val="8.5"/>
        <color rgb="FF000000"/>
        <rFont val="Calibri"/>
        <family val="2"/>
        <charset val="238"/>
      </rPr>
      <t>/25/45/15/4/-/8</t>
    </r>
  </si>
  <si>
    <t>GG</t>
  </si>
  <si>
    <t>Zánětlivý typ s převahou antigenně-specif. imunity (LYM&gt;75%).</t>
  </si>
  <si>
    <t>cca 2 roky</t>
  </si>
  <si>
    <t>obstřik, 18.6.2019 - ASK</t>
  </si>
  <si>
    <t xml:space="preserve">výpotek po ASK </t>
  </si>
  <si>
    <t>18.6.2019 - ASK, pce, obstřik, viscosuplementace</t>
  </si>
  <si>
    <t>obstřik DM 20mg ia, viskosuplemetace</t>
  </si>
  <si>
    <t>bez potíží, pravidelně visco.</t>
  </si>
  <si>
    <t>Vranová</t>
  </si>
  <si>
    <t>Veronika</t>
  </si>
  <si>
    <t>2020_02_21</t>
  </si>
  <si>
    <t>Zánětlivý typ s převahou antigenně-specif. imunity (LYM&gt;75%) s převahou CD8 T-LYM.</t>
  </si>
  <si>
    <t>parc. med. menisektomie</t>
  </si>
  <si>
    <t>opakované punkce + DEPO + ASK</t>
  </si>
  <si>
    <t>14.1.2020-6.3.2020</t>
  </si>
  <si>
    <t>punkce + DEPO + ASK</t>
  </si>
  <si>
    <t>RHB</t>
  </si>
  <si>
    <t>Matějíčková</t>
  </si>
  <si>
    <t>2020_06_22</t>
  </si>
  <si>
    <t>M2320, M5312</t>
  </si>
  <si>
    <t>Zánětlivý typ s převahou antigenně-specif. imunity (LYM 67%) a vysokým podílem MON-linie (31%), vysoký podíl NK buněk.</t>
  </si>
  <si>
    <t>part. med. Menisektomie,  defect chondralis</t>
  </si>
  <si>
    <t>1 rok</t>
  </si>
  <si>
    <t>22.6.2020-3.8.2020</t>
  </si>
  <si>
    <t>při potížích HTO</t>
  </si>
  <si>
    <t>Šťastná</t>
  </si>
  <si>
    <t>Eva</t>
  </si>
  <si>
    <t>Prozánětlivý typ s převahou vrozené imunity (MON-linie&gt;60%).</t>
  </si>
  <si>
    <t>19.5.2020-19.8.2020</t>
  </si>
  <si>
    <t>Kolašínová</t>
  </si>
  <si>
    <t>Zuzana</t>
  </si>
  <si>
    <t>2020_06_29</t>
  </si>
  <si>
    <t>M171, M7126</t>
  </si>
  <si>
    <t>Prozánětlivý typ s převahou vrozené imunity (MON-linie 48%) a vysokým podílem LYM (36%, převážně typu CD8).</t>
  </si>
  <si>
    <t>part. med.  A lat. Menisektomie, plastika LCA</t>
  </si>
  <si>
    <t>6 let potíže</t>
  </si>
  <si>
    <t>29.6.2020-3.8.2020</t>
  </si>
  <si>
    <t>punkce + DEPO + ASK plastika LCA</t>
  </si>
  <si>
    <t>Svozil</t>
  </si>
  <si>
    <t>M2350</t>
  </si>
  <si>
    <t>2+8</t>
  </si>
  <si>
    <t>M2-NEU</t>
  </si>
  <si>
    <t>TEP</t>
  </si>
  <si>
    <t>2017_10_04</t>
  </si>
  <si>
    <t>Turoňová</t>
  </si>
  <si>
    <t>Fridrichová</t>
  </si>
  <si>
    <t>3/16+56/4(PCPC55)/15/DR/45</t>
  </si>
  <si>
    <t>2 roky</t>
  </si>
  <si>
    <t>obstřik, NSA, SYSADOA, viscosuplementace, 19.3.2018 - ASK</t>
  </si>
  <si>
    <t>pobolívání, pravidleně viscosuplementace.</t>
  </si>
  <si>
    <t>2018_06_21</t>
  </si>
  <si>
    <t>M171, M7195</t>
  </si>
  <si>
    <t>Kopečný</t>
  </si>
  <si>
    <t>2018_08_22</t>
  </si>
  <si>
    <t>M2321, M2416, M171</t>
  </si>
  <si>
    <t>3x (30)</t>
  </si>
  <si>
    <t>6/2018 - ASK</t>
  </si>
  <si>
    <t>otok a výpotek</t>
  </si>
  <si>
    <t>pce, obstřiky, indik k re ASK</t>
  </si>
  <si>
    <t>6x pce, 4x obstřik DM 20mg ia., indikace k reASK</t>
  </si>
  <si>
    <t>přetrvávajéící bolesti a výpotky</t>
  </si>
  <si>
    <t>2018_11_08</t>
  </si>
  <si>
    <t>5x pce, 4x obstřik, visco</t>
  </si>
  <si>
    <t>2018_11_22</t>
  </si>
  <si>
    <t>varozita, výpotek</t>
  </si>
  <si>
    <t>Polášek</t>
  </si>
  <si>
    <t>2019_01_07</t>
  </si>
  <si>
    <t>OPAKOVANÉ PUNCKE,11/18 ASK</t>
  </si>
  <si>
    <t>20ml čirého výpotku, obstřik</t>
  </si>
  <si>
    <t>Augmentin tbl.po 14 dní</t>
  </si>
  <si>
    <t>14/8/19- nedostavil se</t>
  </si>
  <si>
    <t>2019_11_28</t>
  </si>
  <si>
    <t>3x (49)</t>
  </si>
  <si>
    <t>Zánětlivý typ s převahou antigenně-specif. imunity (LYM&gt;50%) a vysokým podílem MON-linie (35 %).</t>
  </si>
  <si>
    <t>4,5 roka</t>
  </si>
  <si>
    <t>opak pce BC, obstřiky, 9/2019 - ASK</t>
  </si>
  <si>
    <t>výpotek, rezistence popliteálně</t>
  </si>
  <si>
    <t>1x pce, 1x obstřik DM 20mg ia.</t>
  </si>
  <si>
    <t>po ASK spokojena, poslední kontrola 1/2020</t>
  </si>
  <si>
    <t>Kubík</t>
  </si>
  <si>
    <t>2020_05_04</t>
  </si>
  <si>
    <t>M170, M1904</t>
  </si>
  <si>
    <t>3x(54)</t>
  </si>
  <si>
    <t>pHrodo + chem NEU, kultivace, sort</t>
  </si>
  <si>
    <t>part. med.  A lat. Menisektomie</t>
  </si>
  <si>
    <t>více než 10 let</t>
  </si>
  <si>
    <t>22.11.2019-4.5.2020</t>
  </si>
  <si>
    <t>chůze s oporou</t>
  </si>
  <si>
    <t>Cvik</t>
  </si>
  <si>
    <t>2017_09_14</t>
  </si>
  <si>
    <t>M2566, W0190</t>
  </si>
  <si>
    <t>Krylová</t>
  </si>
  <si>
    <t>M171, M161</t>
  </si>
  <si>
    <t>2017_05_05</t>
  </si>
  <si>
    <t>10+10</t>
  </si>
  <si>
    <t>výpotek na biochemii</t>
  </si>
  <si>
    <t>24.1.-7.3.2017 iv+po</t>
  </si>
  <si>
    <t>9+8</t>
  </si>
  <si>
    <t>8+9</t>
  </si>
  <si>
    <t>8  9</t>
  </si>
  <si>
    <t>Sedláčková</t>
  </si>
  <si>
    <t>M2324</t>
  </si>
  <si>
    <t>1+one huge white clump</t>
  </si>
  <si>
    <t>Krajča</t>
  </si>
  <si>
    <t>2017_06_06</t>
  </si>
  <si>
    <t xml:space="preserve">M2351 </t>
  </si>
  <si>
    <t>2 + clots</t>
  </si>
  <si>
    <t>intracellular staining; levé koleno</t>
  </si>
  <si>
    <t>Hlaváč</t>
  </si>
  <si>
    <t>2017_06_23</t>
  </si>
  <si>
    <t>M0006, M7023</t>
  </si>
  <si>
    <t>7+4</t>
  </si>
  <si>
    <t>6+8 / 2+6</t>
  </si>
  <si>
    <t>Zavřel</t>
  </si>
  <si>
    <t>Marek</t>
  </si>
  <si>
    <t>M2546, M171</t>
  </si>
  <si>
    <t>3/4/45/203c/HLA-DR/117   and     CXCR3/62L/3/90/CCR7/4</t>
  </si>
  <si>
    <t>stp.Ask v Bruntále (2017)</t>
  </si>
  <si>
    <t>výpotek, punkce, obstřik ad sérologie</t>
  </si>
  <si>
    <t>obstřik+ kontrola</t>
  </si>
  <si>
    <t>objendán k OWOT tibiae l.sin</t>
  </si>
  <si>
    <t>Schmid</t>
  </si>
  <si>
    <t>M160, M2322</t>
  </si>
  <si>
    <t>Uhlířová</t>
  </si>
  <si>
    <t>2017_10_26</t>
  </si>
  <si>
    <t>M2326</t>
  </si>
  <si>
    <t>Hambálková</t>
  </si>
  <si>
    <t>Jarmila</t>
  </si>
  <si>
    <t>2017_11_02</t>
  </si>
  <si>
    <t>2+clots</t>
  </si>
  <si>
    <t>1.8.2017 19.3.2018</t>
  </si>
  <si>
    <t>víc jak 1 rok</t>
  </si>
  <si>
    <t>8/2016 - ASK, obstřik</t>
  </si>
  <si>
    <t>PF drásoty</t>
  </si>
  <si>
    <t>indikace k TEP</t>
  </si>
  <si>
    <t xml:space="preserve">15.1.2018 - TEP </t>
  </si>
  <si>
    <t>po TEP spokojena</t>
  </si>
  <si>
    <t>Šatánek</t>
  </si>
  <si>
    <t>2018_01_22</t>
  </si>
  <si>
    <t>S832, W0130</t>
  </si>
  <si>
    <t>T+MC nezměřeno</t>
  </si>
  <si>
    <t>2018_01_23</t>
  </si>
  <si>
    <t>2018_01_25</t>
  </si>
  <si>
    <t>M2546, W0130</t>
  </si>
  <si>
    <t>Skopalová</t>
  </si>
  <si>
    <t>Adéla</t>
  </si>
  <si>
    <t>S835, W1900, M7656</t>
  </si>
  <si>
    <t>přeskak. v koleni</t>
  </si>
  <si>
    <t>27.9.2018 - mírný výpotek, saltace mediálně</t>
  </si>
  <si>
    <t>Poláš</t>
  </si>
  <si>
    <t>Štěpán</t>
  </si>
  <si>
    <t>S8231, W0111, S8210</t>
  </si>
  <si>
    <t>2019_03_14</t>
  </si>
  <si>
    <t>Zánětlivý typ s výraznou převahou antigenně-specif. imunity (LYM&gt;75%), s vysokou buněčností.</t>
  </si>
  <si>
    <t>5 měsíců</t>
  </si>
  <si>
    <t>opakované pce, ATB léčba boreliózy</t>
  </si>
  <si>
    <t>žádná nová léčba</t>
  </si>
  <si>
    <t>30.11.2018 - 3.1.2019, 7.10.2019 - 21.10.2019 Amoksiklav iv, Ciprofloxacin iv, Sefotak iv, Doxybene po, Ciplox po, krystalický PNC G iv.</t>
  </si>
  <si>
    <t>bolesti a otoky kolene po zátěži</t>
  </si>
  <si>
    <t>Vaňková</t>
  </si>
  <si>
    <t>2020_02_07</t>
  </si>
  <si>
    <t>Zánětlivý typ s převahou antigenně-specif. imunity (LYM&gt;60%) a vysokým podílem MON-linie (34%).</t>
  </si>
  <si>
    <t>opakované punkce s DEPO a viscosuplementací + ASK</t>
  </si>
  <si>
    <t>7.2.2020-6.3.2020</t>
  </si>
  <si>
    <t>k UNI/TEP gen.l.dx.</t>
  </si>
  <si>
    <t>Haislar</t>
  </si>
  <si>
    <t>2020_02_17</t>
  </si>
  <si>
    <t>M171, W0199, M2417</t>
  </si>
  <si>
    <t>Zánětlivý typ s převahou antigenně-specif. imunity (LYM&gt;60%) a vysokým podílem MON-linie (30%).</t>
  </si>
  <si>
    <t>med. et lat. menisektomie</t>
  </si>
  <si>
    <t>17.11.2019, 2005</t>
  </si>
  <si>
    <t>opakované obstřiky 20 mg DEPO a Ask revize kloubu</t>
  </si>
  <si>
    <t>od 6.1.2019 do 12.10.2020</t>
  </si>
  <si>
    <t>Mikulec</t>
  </si>
  <si>
    <t>2017_04_03</t>
  </si>
  <si>
    <t>5x (12)</t>
  </si>
  <si>
    <t>12/2016 - ASK + plastika LCA</t>
  </si>
  <si>
    <t>nebyla kontrola</t>
  </si>
  <si>
    <t>2017_07_25</t>
  </si>
  <si>
    <t>3/16+56/4/203c/69/117</t>
  </si>
  <si>
    <t>Küstlerová</t>
  </si>
  <si>
    <t>S836, W0111, W0231</t>
  </si>
  <si>
    <t>14/62L/45/163/11b/-?</t>
  </si>
  <si>
    <t>Švehlová</t>
  </si>
  <si>
    <t>Květoslava</t>
  </si>
  <si>
    <t>2018_05_22</t>
  </si>
  <si>
    <t>2019_01_24</t>
  </si>
  <si>
    <t>Prozánětlivý typ s převahou vrozené imunity - MON-linie (&gt;50%).</t>
  </si>
  <si>
    <t>cca rok</t>
  </si>
  <si>
    <t>opak pce, obstřiky, 9/2018 - ASK, visco</t>
  </si>
  <si>
    <t>pce, visco</t>
  </si>
  <si>
    <t>1x pce + visco</t>
  </si>
  <si>
    <t>dominují bolesti L kyčle kde v plánu TEP</t>
  </si>
  <si>
    <t>2020_01_16</t>
  </si>
  <si>
    <t>Zánětlivý typ se shodným podílem antigenně-specifické (LYM 50%) a vrozené imunity (MON-linie 45%).</t>
  </si>
  <si>
    <t>méně jako 5 let</t>
  </si>
  <si>
    <t>po ASK spokojena, poslední kontrola.</t>
  </si>
  <si>
    <t>Hrabčík</t>
  </si>
  <si>
    <t>Květoslav</t>
  </si>
  <si>
    <t>2017_05_29</t>
  </si>
  <si>
    <t>10+7</t>
  </si>
  <si>
    <t>pce, obstřik, 6.12.2016 - stp. ASK</t>
  </si>
  <si>
    <t>otok, výpotek</t>
  </si>
  <si>
    <t>žádná, odeslán na revmatologii</t>
  </si>
  <si>
    <t>nebyla další kontrola.</t>
  </si>
  <si>
    <t>Vycudilík</t>
  </si>
  <si>
    <t>Vladimír</t>
  </si>
  <si>
    <t>Vašek</t>
  </si>
  <si>
    <t>2020_05_13</t>
  </si>
  <si>
    <t>M170, M2322</t>
  </si>
  <si>
    <t>Prozánětlivý typ s převahou vroz. imunity (MON-linie&gt;50%) a vysokým podílem LYM (35%), převážně typu CD8 a NK buněk.</t>
  </si>
  <si>
    <t>opakované punkce s DEPO + ASK</t>
  </si>
  <si>
    <t>4.3.2020-9.9.2020</t>
  </si>
  <si>
    <t>2017_10_12</t>
  </si>
  <si>
    <t>8/2017 stp.OWOT tibiae</t>
  </si>
  <si>
    <t>výpotek, punkce, obstřik</t>
  </si>
  <si>
    <t>8/2017 stp.OWOT</t>
  </si>
  <si>
    <t>objednán k pravidelné kontrole</t>
  </si>
  <si>
    <t>2017_12_05</t>
  </si>
  <si>
    <t>M0096</t>
  </si>
  <si>
    <t>Drexlerová</t>
  </si>
  <si>
    <t>2018_01_30</t>
  </si>
  <si>
    <t>M0096, M7056, M2320</t>
  </si>
  <si>
    <t>nelze hodn.</t>
  </si>
  <si>
    <t>Dobešová</t>
  </si>
  <si>
    <t>2019_06_05</t>
  </si>
  <si>
    <t>S832, W0199, M2321</t>
  </si>
  <si>
    <t>S832, W0199</t>
  </si>
  <si>
    <t>pce, obstřiky, 12/2018 - ASK, viscosuplementace</t>
  </si>
  <si>
    <t>chondroceutika, pce, obstřik</t>
  </si>
  <si>
    <t>Condrosulf po., obstřik DM 20mg ia.</t>
  </si>
  <si>
    <t>občasný výpotek, občaspichavá bolestivost, pravidelně medikuje Condrosulf. Spokojená.</t>
  </si>
  <si>
    <t>2018_03_29</t>
  </si>
  <si>
    <t>Částková</t>
  </si>
  <si>
    <t>Dana</t>
  </si>
  <si>
    <t>M2321, M171</t>
  </si>
  <si>
    <t>od 2015</t>
  </si>
  <si>
    <t>pce, obstřiky, 18.10.2017 - ASK, indikovaná k TEP</t>
  </si>
  <si>
    <t xml:space="preserve">pce, obstřik, NSA, SYSADOA, </t>
  </si>
  <si>
    <t>pce, obstřik DM 20mg ia, Aulin po, Piascledine po.</t>
  </si>
  <si>
    <t>24.1.2019 - implantovaná TEP gen l.dx.</t>
  </si>
  <si>
    <t>Kešelák</t>
  </si>
  <si>
    <t>2020_05_21</t>
  </si>
  <si>
    <t>Prozánětlivý typ s převahou vrozené imunity (MON-linie 76%).</t>
  </si>
  <si>
    <t>nelze hodnotit-viskozní,kalný</t>
  </si>
  <si>
    <t>part. med. menisektomie, pridieho navrty</t>
  </si>
  <si>
    <t>indikován k ASK gen.l.dx.</t>
  </si>
  <si>
    <t>Kuba</t>
  </si>
  <si>
    <t>zpracováno 2. den, bez zamražených alikvotů, Novocyte</t>
  </si>
  <si>
    <t>zpracováno 2. den, bez zamražených alikvotů</t>
  </si>
  <si>
    <t>1 + clump</t>
  </si>
  <si>
    <t>Vítek</t>
  </si>
  <si>
    <t>S835, W0111, S832</t>
  </si>
  <si>
    <t>9+clumps</t>
  </si>
  <si>
    <t>Kučerová</t>
  </si>
  <si>
    <t>Irena</t>
  </si>
  <si>
    <t>2020_06_10</t>
  </si>
  <si>
    <t>S832, W0100, C437</t>
  </si>
  <si>
    <t>3x(56)</t>
  </si>
  <si>
    <t>Zánětlivý typ s převahou antigenně-specif. imunity (LYM&gt;70%).</t>
  </si>
  <si>
    <t>parc. lat. menisektomie, shaving</t>
  </si>
  <si>
    <t>2018_09_03</t>
  </si>
  <si>
    <t>12/2017 - ASK, opak visco, NSA</t>
  </si>
  <si>
    <t>otok, výpotek, omez. Hybnost</t>
  </si>
  <si>
    <t>opak pce a obstřik</t>
  </si>
  <si>
    <t>6x pce, 6x DM 20mg ia.</t>
  </si>
  <si>
    <t>zklidněno, indik. Balneoterapie.</t>
  </si>
  <si>
    <t>Chudý</t>
  </si>
  <si>
    <t>Jozef</t>
  </si>
  <si>
    <t>Küntlerová</t>
  </si>
  <si>
    <t>2018_04_11</t>
  </si>
  <si>
    <t>2018_05_15</t>
  </si>
  <si>
    <t>Lučan</t>
  </si>
  <si>
    <t>2019_02_05</t>
  </si>
  <si>
    <t>M2322, M750</t>
  </si>
  <si>
    <t>Prozánětlivý typ s převahou vrozené imunity - MON-linie (&gt;50%), s vysokým podílem LYM (30%).</t>
  </si>
  <si>
    <t>1,5 roka</t>
  </si>
  <si>
    <t>opak obstřiky, 2/2018 - ASK</t>
  </si>
  <si>
    <t>kontrola nebyla, potíže zmírněny</t>
  </si>
  <si>
    <t>2020_01_09</t>
  </si>
  <si>
    <t>M171, M2322, M2545</t>
  </si>
  <si>
    <t>3/16+56/123/127/163/HLA-DR/11b/64/25/45/15/4/14/8</t>
  </si>
  <si>
    <t>Prozánětlivý typ s převahou vrozené imunity - MON-linie (28 %), NEU (43 %).</t>
  </si>
  <si>
    <t>cca 6 let</t>
  </si>
  <si>
    <t>opak pce, obstřiky, 3.9.2018 - ASK, 1.4.2019 - radiosynoviortéza, 27.11.2019 - OWOTT</t>
  </si>
  <si>
    <t>28.1.2020 - ex uvolněného šroubku, 28.2.2020 - revize OT pro selhání OS</t>
  </si>
  <si>
    <t>2x operační revize, pce výpotků</t>
  </si>
  <si>
    <t>minim. Otok, výpotek, jizvy zhojeny, klidné</t>
  </si>
  <si>
    <t>Staňová</t>
  </si>
  <si>
    <t>Božena</t>
  </si>
  <si>
    <t>Holík</t>
  </si>
  <si>
    <t>2018_12_12</t>
  </si>
  <si>
    <t>S832, W0100, M2556</t>
  </si>
  <si>
    <t>3x (36)</t>
  </si>
  <si>
    <t>Zánětlivý typ s převahou antigenně-specif. imunity (LYM&gt;50%).</t>
  </si>
  <si>
    <t>opak pce, obstřiky, 7/2017 - ASK</t>
  </si>
  <si>
    <t>pce, obstřik, indikace k reASK</t>
  </si>
  <si>
    <t>3x pce, 2x obstřik DM 20mg ia, 9.7.2019 - reASK - synovectomie</t>
  </si>
  <si>
    <t>po reASK pooperační výpotek</t>
  </si>
  <si>
    <t>2020_02_20</t>
  </si>
  <si>
    <t>10+5</t>
  </si>
  <si>
    <t>Zánětlivý typ se shodným podílem antigenně-specifické (LYM 52%, převaha typu CD8) a vrozené imunity (MON-linie 42%).</t>
  </si>
  <si>
    <t>opak pce, obstřiky, 3.9.2018 - ASK, 1.4.2019 - radiosynoviortéza, 27.11.2019 - OWOTT, 28.1.2020 - extrakce migrujícího šroubku</t>
  </si>
  <si>
    <t>nestabilita prox. Bérce, trof. Změny, tuhé lýtko</t>
  </si>
  <si>
    <t>minim. Otok a výpotek, bez bolestí</t>
  </si>
  <si>
    <t>ORT-29a</t>
  </si>
  <si>
    <t>TEP kolene</t>
  </si>
  <si>
    <t>2019_01_23</t>
  </si>
  <si>
    <t>9+5+12</t>
  </si>
  <si>
    <t>1a</t>
  </si>
  <si>
    <t xml:space="preserve">po reASK spokojen, pooperační výpotky </t>
  </si>
  <si>
    <t xml:space="preserve"> - </t>
  </si>
  <si>
    <t>OJ</t>
  </si>
  <si>
    <t>M171, M2147</t>
  </si>
  <si>
    <t>3x(58)</t>
  </si>
  <si>
    <t>Imunofenotyp s převahou NEU (&gt;80%) a velmi vysokou buněčností.</t>
  </si>
  <si>
    <t>5+yellow</t>
  </si>
  <si>
    <t>Miloš</t>
  </si>
  <si>
    <t>M171, M2320</t>
  </si>
  <si>
    <t>3/16+56/123/127/15/HLA-DR/11b/64/25/45/TREM1/4/14/8</t>
  </si>
  <si>
    <t>M171, M2325</t>
  </si>
  <si>
    <t>Špilháček</t>
  </si>
  <si>
    <t>2018_03_12</t>
  </si>
  <si>
    <t>M171, T848, Y792</t>
  </si>
  <si>
    <t>koleno l.sin.</t>
  </si>
  <si>
    <t>Implantace TEP</t>
  </si>
  <si>
    <t>2019_07_12</t>
  </si>
  <si>
    <t>Vychodil</t>
  </si>
  <si>
    <t>T845, Y792</t>
  </si>
  <si>
    <t>5x (10)</t>
  </si>
  <si>
    <t>14/86/11b/163/HLA-DR/206</t>
  </si>
  <si>
    <t>3+14/55/45/123/HLA-DR/11c</t>
  </si>
  <si>
    <t>1+2</t>
  </si>
  <si>
    <t>víc jak 5 let</t>
  </si>
  <si>
    <t>9_AB_16</t>
  </si>
  <si>
    <t>Bělík</t>
  </si>
  <si>
    <t>2016_06_27</t>
  </si>
  <si>
    <t>výsledky k 3.7.2016</t>
  </si>
  <si>
    <t>OA-TEP</t>
  </si>
  <si>
    <t>10_MM_16</t>
  </si>
  <si>
    <t>Maidlová</t>
  </si>
  <si>
    <t>2016_06_28</t>
  </si>
  <si>
    <t>nehodnotitelné</t>
  </si>
  <si>
    <t>16_RV_16</t>
  </si>
  <si>
    <t>2016_06_30</t>
  </si>
  <si>
    <t>17_VS_16</t>
  </si>
  <si>
    <t>Šubert</t>
  </si>
  <si>
    <t>2016_09_05</t>
  </si>
  <si>
    <t>18_VV_16</t>
  </si>
  <si>
    <t>Veselá</t>
  </si>
  <si>
    <t>S8210</t>
  </si>
  <si>
    <t>48_BL_16</t>
  </si>
  <si>
    <t>Lubušká</t>
  </si>
  <si>
    <t>2016_10_03</t>
  </si>
  <si>
    <t>54_AN_16</t>
  </si>
  <si>
    <t>Nátr</t>
  </si>
  <si>
    <t>2016_10_07</t>
  </si>
  <si>
    <t>Skřivánková</t>
  </si>
  <si>
    <t>2016_10_17</t>
  </si>
  <si>
    <t>Jahnová</t>
  </si>
  <si>
    <t>2016_10_18</t>
  </si>
  <si>
    <t>Škrabana</t>
  </si>
  <si>
    <t>2016_10_21</t>
  </si>
  <si>
    <t>Dudek</t>
  </si>
  <si>
    <t>2016_10_24</t>
  </si>
  <si>
    <t>Žákovčíková</t>
  </si>
  <si>
    <t>2017_01_30</t>
  </si>
  <si>
    <t>9+viscous</t>
  </si>
  <si>
    <t>Not measured, only aliquots</t>
  </si>
  <si>
    <t>Šebík</t>
  </si>
  <si>
    <t>Mojmír</t>
  </si>
  <si>
    <t>2017_02_01</t>
  </si>
  <si>
    <t>M161</t>
  </si>
  <si>
    <t>2x (8)</t>
  </si>
  <si>
    <t>pravá kyčel</t>
  </si>
  <si>
    <t>M162</t>
  </si>
  <si>
    <t>2017_02_13</t>
  </si>
  <si>
    <t>M171, M170</t>
  </si>
  <si>
    <t>2x (9)</t>
  </si>
  <si>
    <t>14/55/11b/15/-/64</t>
  </si>
  <si>
    <t>málo informací pro vydání výsledku?</t>
  </si>
  <si>
    <t>Vašíčková</t>
  </si>
  <si>
    <t>Magdalena</t>
  </si>
  <si>
    <t>2017_03_30</t>
  </si>
  <si>
    <t>ORT-29B</t>
  </si>
  <si>
    <r>
      <rPr>
        <sz val="10"/>
        <rFont val="Calibri"/>
        <family val="2"/>
        <charset val="238"/>
      </rPr>
      <t>&lt;</t>
    </r>
    <r>
      <rPr>
        <sz val="10"/>
        <rFont val="Arial"/>
        <family val="2"/>
        <charset val="238"/>
      </rPr>
      <t>0,6</t>
    </r>
  </si>
  <si>
    <t>Niklasch</t>
  </si>
  <si>
    <t>2017_05_11</t>
  </si>
  <si>
    <t>DM</t>
  </si>
  <si>
    <t>Impantace TEP</t>
  </si>
  <si>
    <t>S levým kolenem bez obtíží</t>
  </si>
  <si>
    <t>2017_06_12</t>
  </si>
  <si>
    <t>3x (18)</t>
  </si>
  <si>
    <t>kyčel</t>
  </si>
  <si>
    <t>Kovář</t>
  </si>
  <si>
    <t>2018_03_05</t>
  </si>
  <si>
    <t>TEP levé koleno</t>
  </si>
  <si>
    <t>9.4.2018 reimplantace - hemarthos</t>
  </si>
  <si>
    <t>Wiedermann</t>
  </si>
  <si>
    <t>2018_09_13</t>
  </si>
  <si>
    <t>Volek</t>
  </si>
  <si>
    <t>2018_10_29</t>
  </si>
  <si>
    <t>M171, T848</t>
  </si>
  <si>
    <t xml:space="preserve">koleno   </t>
  </si>
  <si>
    <t>Polách</t>
  </si>
  <si>
    <t>2018_11_02</t>
  </si>
  <si>
    <t>M171, M7666</t>
  </si>
  <si>
    <t>Imlantace TEP</t>
  </si>
  <si>
    <t>Kníž</t>
  </si>
  <si>
    <t>2019_01_28</t>
  </si>
  <si>
    <t>NSA, opakovaně pce, obstřiky</t>
  </si>
  <si>
    <t>varozita, defigurace při artróze</t>
  </si>
  <si>
    <t>po tep, spokojen</t>
  </si>
  <si>
    <t>Hřivnová</t>
  </si>
  <si>
    <t>1+3</t>
  </si>
  <si>
    <t>Matúšů</t>
  </si>
  <si>
    <t>2019_02_18</t>
  </si>
  <si>
    <t>Geprt</t>
  </si>
  <si>
    <t>2019_02_28</t>
  </si>
  <si>
    <t>9+6</t>
  </si>
  <si>
    <t>14 col Aria</t>
  </si>
  <si>
    <t>Kratochvílová</t>
  </si>
  <si>
    <t>Dostálová</t>
  </si>
  <si>
    <t>2019_03_06</t>
  </si>
  <si>
    <t>Bürglová</t>
  </si>
  <si>
    <t>Zdenka</t>
  </si>
  <si>
    <t>2019_04_08</t>
  </si>
  <si>
    <t xml:space="preserve">M171, M2548 </t>
  </si>
  <si>
    <t>peroperačně, během TEP</t>
  </si>
  <si>
    <t>TEP gen.</t>
  </si>
  <si>
    <t>Doležel</t>
  </si>
  <si>
    <t>2019_04_15</t>
  </si>
  <si>
    <t>3x (42)</t>
  </si>
  <si>
    <t>Genčurová</t>
  </si>
  <si>
    <t>5+10</t>
  </si>
  <si>
    <t>2x (42)</t>
  </si>
  <si>
    <t>Pecháček</t>
  </si>
  <si>
    <t>2019_04_29</t>
  </si>
  <si>
    <t>M170, M171</t>
  </si>
  <si>
    <t>Svora</t>
  </si>
  <si>
    <t>Rudolf</t>
  </si>
  <si>
    <t>2019_05_02</t>
  </si>
  <si>
    <t>TEP L SIN</t>
  </si>
  <si>
    <t>asi z důvodu vysoké viskozity špatné native měření</t>
  </si>
  <si>
    <t>TEP L SIN L koleno</t>
  </si>
  <si>
    <t>Slouková</t>
  </si>
  <si>
    <t>2019_05_06</t>
  </si>
  <si>
    <t>11c/86/123/303/163/HLA-DR/11b/206/64/45/15/16-3G8/14/3</t>
  </si>
  <si>
    <t>TEP GEN L SIN koleno</t>
  </si>
  <si>
    <t>Malenovský</t>
  </si>
  <si>
    <t>2019_05_13</t>
  </si>
  <si>
    <t>TEP GEN L DX koleno</t>
  </si>
  <si>
    <t>Konečná</t>
  </si>
  <si>
    <t>Vladimíra</t>
  </si>
  <si>
    <t>8+9+7</t>
  </si>
  <si>
    <t>TEP GEN lL DX koleno</t>
  </si>
  <si>
    <t>2019_05_27</t>
  </si>
  <si>
    <t>Z966, M171, M2334</t>
  </si>
  <si>
    <t>Jořenková</t>
  </si>
  <si>
    <t>2019_06_03</t>
  </si>
  <si>
    <t>Implnatace TEP</t>
  </si>
  <si>
    <t>Bohumila</t>
  </si>
  <si>
    <t>2019_06_04</t>
  </si>
  <si>
    <t>M171, M160</t>
  </si>
  <si>
    <r>
      <t>3/16+56/123/</t>
    </r>
    <r>
      <rPr>
        <sz val="8.5"/>
        <color theme="7"/>
        <rFont val="Calibri"/>
        <family val="2"/>
        <charset val="238"/>
      </rPr>
      <t>127</t>
    </r>
    <r>
      <rPr>
        <sz val="8.5"/>
        <color rgb="FF000000"/>
        <rFont val="Calibri"/>
        <family val="2"/>
        <charset val="238"/>
      </rPr>
      <t>/163/HLA-DR/11b/</t>
    </r>
    <r>
      <rPr>
        <b/>
        <sz val="8.5"/>
        <color rgb="FFFF0000"/>
        <rFont val="Calibri"/>
        <family val="2"/>
        <charset val="238"/>
      </rPr>
      <t>11c</t>
    </r>
    <r>
      <rPr>
        <sz val="8.5"/>
        <color rgb="FF000000"/>
        <rFont val="Calibri"/>
        <family val="2"/>
        <charset val="238"/>
      </rPr>
      <t>/25/45/15/4/14/8</t>
    </r>
  </si>
  <si>
    <t>Kuman</t>
  </si>
  <si>
    <t>2019_06_10</t>
  </si>
  <si>
    <t>2+10</t>
  </si>
  <si>
    <t>Ošlejšek</t>
  </si>
  <si>
    <t>2019_06_11</t>
  </si>
  <si>
    <t>Spurná</t>
  </si>
  <si>
    <t>2019_06_14</t>
  </si>
  <si>
    <t>50?</t>
  </si>
  <si>
    <t>Hluboký infekt TEP, DAIR</t>
  </si>
  <si>
    <t>Vrtal</t>
  </si>
  <si>
    <t>Leopold</t>
  </si>
  <si>
    <t>Běhalová</t>
  </si>
  <si>
    <t>2019_06_17</t>
  </si>
  <si>
    <t>Večeřová</t>
  </si>
  <si>
    <t>kulhání</t>
  </si>
  <si>
    <t>pHRODO</t>
  </si>
  <si>
    <t>Piroutková</t>
  </si>
  <si>
    <t>2019_06_24</t>
  </si>
  <si>
    <t>M170, M202</t>
  </si>
  <si>
    <t>2019_07_10</t>
  </si>
  <si>
    <t>M171, M5449</t>
  </si>
  <si>
    <t>Dostálková</t>
  </si>
  <si>
    <t>Sedlář</t>
  </si>
  <si>
    <t>2019_09_23</t>
  </si>
  <si>
    <t>M171, M750</t>
  </si>
  <si>
    <t>3x (46)</t>
  </si>
  <si>
    <t>3/16+56/-/127/PD-1/HLA-DR/11b/64/25/45/15/4/14/8</t>
  </si>
  <si>
    <t>10ml peroperačně při impl.TEP</t>
  </si>
  <si>
    <t>Vepřeková</t>
  </si>
  <si>
    <t>Anna</t>
  </si>
  <si>
    <t>2019_09_30</t>
  </si>
  <si>
    <t>3x (47)</t>
  </si>
  <si>
    <t>2/2019 pce haemarthros, ortéza 4T</t>
  </si>
  <si>
    <t>po operaci - klidné</t>
  </si>
  <si>
    <t>2x pce, 1x obstřik, RHB</t>
  </si>
  <si>
    <t>obstřik DM 20mg iv.</t>
  </si>
  <si>
    <t>17.9.2019 Azepo iv 24h pofylakt.</t>
  </si>
  <si>
    <t>Lučanová</t>
  </si>
  <si>
    <t>2019_10_14</t>
  </si>
  <si>
    <t>2-3 roky</t>
  </si>
  <si>
    <t>obstřiky, visco</t>
  </si>
  <si>
    <t>varozita, omez. Hybnost</t>
  </si>
  <si>
    <t>Stanovský</t>
  </si>
  <si>
    <t>Břetislav</t>
  </si>
  <si>
    <t>2019_11_04</t>
  </si>
  <si>
    <t>3x(48)</t>
  </si>
  <si>
    <t>nativka na Cantu aj Arii - blbla</t>
  </si>
  <si>
    <t>Luža</t>
  </si>
  <si>
    <t>2020_02_24</t>
  </si>
  <si>
    <t>M171, Y792</t>
  </si>
  <si>
    <t>Bradová</t>
  </si>
  <si>
    <t>2020_03_09</t>
  </si>
  <si>
    <t>Öszi</t>
  </si>
  <si>
    <t>2020_06_01</t>
  </si>
  <si>
    <t>M171, M2546, I10</t>
  </si>
  <si>
    <t>Brožková</t>
  </si>
  <si>
    <t>T841</t>
  </si>
  <si>
    <t>Míchal</t>
  </si>
  <si>
    <t>Kolář</t>
  </si>
  <si>
    <t>ORT-29c</t>
  </si>
  <si>
    <t>T841, Y792</t>
  </si>
  <si>
    <t xml:space="preserve">levá kyčel </t>
  </si>
  <si>
    <t>2017_03_06</t>
  </si>
  <si>
    <t>Zahrádka</t>
  </si>
  <si>
    <t>Soldánová</t>
  </si>
  <si>
    <t>2017_04_06</t>
  </si>
  <si>
    <t>levé koleno po TEP</t>
  </si>
  <si>
    <r>
      <rPr>
        <sz val="10"/>
        <rFont val="Calibri"/>
        <family val="2"/>
        <charset val="238"/>
      </rPr>
      <t>&lt;</t>
    </r>
    <r>
      <rPr>
        <sz val="10"/>
        <rFont val="Arial"/>
        <family val="2"/>
        <charset val="238"/>
      </rPr>
      <t>1,5</t>
    </r>
  </si>
  <si>
    <t>2+small bloody clumps</t>
  </si>
  <si>
    <t>pravé koleno po TEP</t>
  </si>
  <si>
    <t>prepared and measured next day (2017-04-07)</t>
  </si>
  <si>
    <t>Špíšek</t>
  </si>
  <si>
    <t>2017_04_10</t>
  </si>
  <si>
    <t>M171, M754</t>
  </si>
  <si>
    <t>2 + white clots</t>
  </si>
  <si>
    <t>Z966</t>
  </si>
  <si>
    <t>1 měsíc</t>
  </si>
  <si>
    <t>stp.TEP gen.l.sin(UKR 2/17)</t>
  </si>
  <si>
    <t>punkce ad K+C,cytol</t>
  </si>
  <si>
    <t>2/17 TEP gen.l.sin- poté opakovaný výpotek</t>
  </si>
  <si>
    <t xml:space="preserve">14 dní Amoksiklav </t>
  </si>
  <si>
    <t>pravidelné kontroly, bez obtíží</t>
  </si>
  <si>
    <t>T845, Y792, Z966</t>
  </si>
  <si>
    <t>T845</t>
  </si>
  <si>
    <t>Veselý</t>
  </si>
  <si>
    <t>Vlastimír</t>
  </si>
  <si>
    <t>2017_04_21</t>
  </si>
  <si>
    <t xml:space="preserve">pravé koleno </t>
  </si>
  <si>
    <t>Brázdová</t>
  </si>
  <si>
    <t>2017_05_26</t>
  </si>
  <si>
    <t>Z479, M161</t>
  </si>
  <si>
    <t>2017_06_14</t>
  </si>
  <si>
    <t>Eliášová</t>
  </si>
  <si>
    <t>2017_09_26</t>
  </si>
  <si>
    <t>M167</t>
  </si>
  <si>
    <t>TEP kolene?</t>
  </si>
  <si>
    <t>&lt;25</t>
  </si>
  <si>
    <t xml:space="preserve"> TKÁŇ-Bacillus  cereus   +++</t>
  </si>
  <si>
    <t>pravé koleno - rTEP</t>
  </si>
  <si>
    <t xml:space="preserve"> Staphylococcus  epidermidis   zcela ojediněle</t>
  </si>
  <si>
    <t>T841, Y792, T844</t>
  </si>
  <si>
    <t>pravé koleno TEP</t>
  </si>
  <si>
    <t>2018_02_20</t>
  </si>
  <si>
    <t>T845, Y792, A419</t>
  </si>
  <si>
    <t>nehodnotitelné, nízká buněčnost</t>
  </si>
  <si>
    <t>T848, Y792</t>
  </si>
  <si>
    <t>Vašátová</t>
  </si>
  <si>
    <t>2018_06_12</t>
  </si>
  <si>
    <t>Grunwaldová</t>
  </si>
  <si>
    <t>2018_08_07</t>
  </si>
  <si>
    <t>T845, Y792, Z470</t>
  </si>
  <si>
    <t>ROS</t>
  </si>
  <si>
    <t>od 5/2018</t>
  </si>
  <si>
    <t>proteplání kolene</t>
  </si>
  <si>
    <t>2 - dobá reimplantace TEP gen</t>
  </si>
  <si>
    <t>extrakce TEP, cement. Spacer, reimplantace TEP</t>
  </si>
  <si>
    <t xml:space="preserve">5.9.2018 - 8.11.2018 Amoksiklav iv, Ciprofloxacin iv, Clindamycin iv, Dalacin po, </t>
  </si>
  <si>
    <t>po reimplantaci TEP bez potíží.</t>
  </si>
  <si>
    <t>2018_08_21</t>
  </si>
  <si>
    <t>T848</t>
  </si>
  <si>
    <t>2018_09_18</t>
  </si>
  <si>
    <t>5+9</t>
  </si>
  <si>
    <t>T845 Y792</t>
  </si>
  <si>
    <t>Blažková</t>
  </si>
  <si>
    <t>Stanislava</t>
  </si>
  <si>
    <t>2018_09_19</t>
  </si>
  <si>
    <t>Z478</t>
  </si>
  <si>
    <t>Diatková</t>
  </si>
  <si>
    <t>2018_09_21</t>
  </si>
  <si>
    <t>2018_09_26</t>
  </si>
  <si>
    <t>8+5+12</t>
  </si>
  <si>
    <t>3x (33)</t>
  </si>
  <si>
    <t>Zapletal</t>
  </si>
  <si>
    <t>Ivan</t>
  </si>
  <si>
    <t>2018_10_17</t>
  </si>
  <si>
    <t>2018_10_31</t>
  </si>
  <si>
    <t>nevydávat</t>
  </si>
  <si>
    <t>T848, Y792, Z479</t>
  </si>
  <si>
    <t>2018_11_21</t>
  </si>
  <si>
    <t>T848, Y792, Z966</t>
  </si>
  <si>
    <t>2018_12_18</t>
  </si>
  <si>
    <t>T845, y792, A419</t>
  </si>
  <si>
    <t>Zánětlivý typ s vysokým podílem vrozené imunity (NEU 41%, MON-linie 24%) a antigenně-specif. imunity (LYM 32%).</t>
  </si>
  <si>
    <t xml:space="preserve">T845 </t>
  </si>
  <si>
    <t>Staphylococcus  haemolyticus</t>
  </si>
  <si>
    <t>Krutilová</t>
  </si>
  <si>
    <t>2019_01_04</t>
  </si>
  <si>
    <t>T844, Y792, M173</t>
  </si>
  <si>
    <t>2000?</t>
  </si>
  <si>
    <t>2019_01_16</t>
  </si>
  <si>
    <t>T848, Y792, M751</t>
  </si>
  <si>
    <t>&lt;1,5</t>
  </si>
  <si>
    <t>2019_02_21</t>
  </si>
  <si>
    <t>Zánětlivý typ s vysokým podílem vrozené imunity (NEU 49%, MON-linie 7%) a antigenně-specif. imunity (LYM 42%).</t>
  </si>
  <si>
    <t>Neutrofilový imunofenotyp s výrazným podílem buněk vrozené imunity (NEU&gt;75%).</t>
  </si>
  <si>
    <t>otoky, neklid</t>
  </si>
  <si>
    <t>opakovaně ATB iv+ po</t>
  </si>
  <si>
    <t>chronická ATB terapie</t>
  </si>
  <si>
    <t>n/a</t>
  </si>
  <si>
    <t>Recidiva výpotku</t>
  </si>
  <si>
    <t>Kopečná</t>
  </si>
  <si>
    <t>2019_03_25</t>
  </si>
  <si>
    <t>M171, M510</t>
  </si>
  <si>
    <t>po TEP spokojena, bez potíží.</t>
  </si>
  <si>
    <t>fMLP, pHRODO, THP-1 M1-M2, chemokiny</t>
  </si>
  <si>
    <t>2019_03_26</t>
  </si>
  <si>
    <t>Prozánětlivý typ s převahou vrozené imunity - NEU (41%) a MON-linie (23%), s vysokým podílem LYM (32%).</t>
  </si>
  <si>
    <t>Nehera</t>
  </si>
  <si>
    <t>2019_03_28</t>
  </si>
  <si>
    <t>M171, M7204</t>
  </si>
  <si>
    <t>Zánětlivý typ s vysokým podílem vrozené imunity (NEU 50%, MON-linie 11%) a antigenně-specif. imunity (LYM 38%).</t>
  </si>
  <si>
    <t>15.5.2019-29.9.2020</t>
  </si>
  <si>
    <t>ASK, extrakce UKR, TEP</t>
  </si>
  <si>
    <t>Joukl</t>
  </si>
  <si>
    <t>2019_04_09</t>
  </si>
  <si>
    <t>Extrakce TEP, Implantace spaceru</t>
  </si>
  <si>
    <t>Zánětlivý typ se shodným podílem vrozené imunity (NEU 37%, MON-linie 16%) a antigenně-specif. imunity (LYM 44%).</t>
  </si>
  <si>
    <t>2019_04_17</t>
  </si>
  <si>
    <t>T845, Y793</t>
  </si>
  <si>
    <t>2.1.2019-31.3.2019</t>
  </si>
  <si>
    <t>Dalacin, Benemicin</t>
  </si>
  <si>
    <t>Implantace Altherny</t>
  </si>
  <si>
    <t>Přetrvávající výpotky</t>
  </si>
  <si>
    <t>2019_06_20</t>
  </si>
  <si>
    <t>M170, M160</t>
  </si>
  <si>
    <t>no CD11c v mixu</t>
  </si>
  <si>
    <t>obstřik, RHB, indikován k TEP</t>
  </si>
  <si>
    <t>trvající potíže, čekatel na TEP</t>
  </si>
  <si>
    <t xml:space="preserve">chemokiny + pHRODO + THP-1 M1-M2 </t>
  </si>
  <si>
    <t>Vočka</t>
  </si>
  <si>
    <t>2019_07_25</t>
  </si>
  <si>
    <t>T844, Y792, M170</t>
  </si>
  <si>
    <t>14/86/123/303+45/163/HLA-DR/11b/206/64/15/-/16/-/3</t>
  </si>
  <si>
    <r>
      <t>3/16+56/123/127/163/HLA-DR/11b/</t>
    </r>
    <r>
      <rPr>
        <b/>
        <sz val="10"/>
        <color rgb="FFFF0000"/>
        <rFont val="Calibri"/>
        <family val="2"/>
        <charset val="238"/>
      </rPr>
      <t>64</t>
    </r>
    <r>
      <rPr>
        <sz val="10"/>
        <color rgb="FFFF0000"/>
        <rFont val="Calibri"/>
        <family val="2"/>
        <charset val="238"/>
      </rPr>
      <t>/-/45/-/4/-/-</t>
    </r>
  </si>
  <si>
    <t>3/25/-/127/15/4/-/45/-/-/-/-/-/-</t>
  </si>
  <si>
    <t>Prozánětlivý typ s převahou vrozené imunity - MON-linie (&gt;50%), s vysokým podílem LYM (38%).</t>
  </si>
  <si>
    <t>T844</t>
  </si>
  <si>
    <t>1.6.1997</t>
  </si>
  <si>
    <t>nelze hodnotit-kalný růžový</t>
  </si>
  <si>
    <t>Reimplantace TEP</t>
  </si>
  <si>
    <t>Prozánětlivý typ s převahou vrozené imunity - MON-linie (&gt;50%), s vysokým podílem LYM (32%).</t>
  </si>
  <si>
    <t>levé koleno - Bakerova cysta? - B. cysta se vytváří i u TEP?</t>
  </si>
  <si>
    <t>nelze hodnotit-viskozní</t>
  </si>
  <si>
    <t>Laxicita LCM</t>
  </si>
  <si>
    <t>4.10.2018 - 6.11.2021</t>
  </si>
  <si>
    <t>2019_08_15</t>
  </si>
  <si>
    <t>11c/86/123/303/163/HLA-DR/11b/206/64/45/15/16/14/3</t>
  </si>
  <si>
    <t>levé koleno po TEP, infekce?</t>
  </si>
  <si>
    <t>podezření na infekt</t>
  </si>
  <si>
    <t>26.6.2019-14.8.2019</t>
  </si>
  <si>
    <t>ATB - Biseptol</t>
  </si>
  <si>
    <t>15.8.2019-3.9.2019</t>
  </si>
  <si>
    <t>ATB - Xorimax</t>
  </si>
  <si>
    <t>Recidiva infekce</t>
  </si>
  <si>
    <t>Herjecká</t>
  </si>
  <si>
    <t>Iva</t>
  </si>
  <si>
    <t>2019_08_23</t>
  </si>
  <si>
    <r>
      <t>3/16+56/-/127/PD-1/HLA-DR/11b/</t>
    </r>
    <r>
      <rPr>
        <b/>
        <sz val="8.5"/>
        <rFont val="Calibri"/>
        <family val="2"/>
        <charset val="238"/>
      </rPr>
      <t>64</t>
    </r>
    <r>
      <rPr>
        <sz val="8.5"/>
        <rFont val="Calibri"/>
        <family val="2"/>
        <charset val="238"/>
      </rPr>
      <t>/25/45/15/4/14/8</t>
    </r>
  </si>
  <si>
    <t>Neutrofilový imunofenotyp s velkým podílem buněk vrozené imunity (NEU&gt;50%) a vysokou buněčností.</t>
  </si>
  <si>
    <t>23.82018-?</t>
  </si>
  <si>
    <t>2019_09_18</t>
  </si>
  <si>
    <t>18.9.2019-doposud</t>
  </si>
  <si>
    <t>Doreta tbl</t>
  </si>
  <si>
    <t>přetrv. Mírná bolest</t>
  </si>
  <si>
    <t>2019_09_24</t>
  </si>
  <si>
    <t>iso</t>
  </si>
  <si>
    <t>T845, Y794</t>
  </si>
  <si>
    <t>2019_09_25</t>
  </si>
  <si>
    <t>Čecháčková</t>
  </si>
  <si>
    <t>Z479, M755</t>
  </si>
  <si>
    <t>Z479</t>
  </si>
  <si>
    <t>2019_10_22</t>
  </si>
  <si>
    <t>13+5</t>
  </si>
  <si>
    <t>3x(47)</t>
  </si>
  <si>
    <t>podezření na infekci</t>
  </si>
  <si>
    <t>levé koleno, po TEP</t>
  </si>
  <si>
    <t>nativka na Cantu</t>
  </si>
  <si>
    <t xml:space="preserve">Prozánětlivý typ s převahou vrozené imunity - NEU (67%) a MON-linie (31%) a vysokou buněčností. </t>
  </si>
  <si>
    <t>T845, Y795</t>
  </si>
  <si>
    <t>Pseudomonas  aeruginosa   +</t>
  </si>
  <si>
    <t>1.10.2019-22.10.2019</t>
  </si>
  <si>
    <t>Amoksiklav, Ibuprofen</t>
  </si>
  <si>
    <t>ATB - Clindamycin, Ciprofloxacin, Cefepim, Biseptol</t>
  </si>
  <si>
    <t>Recidivující infekty</t>
  </si>
  <si>
    <t>2019_11_05</t>
  </si>
  <si>
    <t>Prozánětlivý typ s převahou vrozené imunity - MON-linie (39%), NEU (21%),  s vysokým podílem LYM (39%).</t>
  </si>
  <si>
    <t xml:space="preserve">20.1.2018 - </t>
  </si>
  <si>
    <t>Vit. C, E, Ca</t>
  </si>
  <si>
    <t>minim. Bolesti</t>
  </si>
  <si>
    <t>M171, M1900</t>
  </si>
  <si>
    <t>6.1.2020-20.2.2020</t>
  </si>
  <si>
    <t>Běžná analgetika</t>
  </si>
  <si>
    <t>Mírné pobolívání</t>
  </si>
  <si>
    <t>Danyiová</t>
  </si>
  <si>
    <t>Naděžda</t>
  </si>
  <si>
    <t>2020_05_28</t>
  </si>
  <si>
    <t>3/16+56/123/127/TCR γ-δ/HLA-DR/11b/64/25/45/15/4/14/8</t>
  </si>
  <si>
    <t>aerobní kultivace-Staphylococcus  epidermidis</t>
  </si>
  <si>
    <t>33.8</t>
  </si>
  <si>
    <t>Extrakce TEP</t>
  </si>
  <si>
    <t>Bolesti minimální, omezená mobilita</t>
  </si>
  <si>
    <t>2020_07_16</t>
  </si>
  <si>
    <t>Prozánětlivý typ s převahou vrozené imunity (NEU 41%, MON-linie 15%) a vysokým podílem LYM (43%).</t>
  </si>
  <si>
    <t>16.7.2020-30.7.2020</t>
  </si>
  <si>
    <t>ATB - Amoksiklav</t>
  </si>
  <si>
    <t>2020_08_10</t>
  </si>
  <si>
    <t>Z479, M006</t>
  </si>
  <si>
    <t>6+8</t>
  </si>
  <si>
    <t>Zánětlivý typ se shodným podílem antig.-specif. (LYM 54%) a vrozené  imunity (MON-linie 25%, NEU 20%).</t>
  </si>
  <si>
    <t>čirý výpotek- stp.TEP</t>
  </si>
  <si>
    <t>st.TEP gen.l.dx</t>
  </si>
  <si>
    <t>stp.TEP gen.l.dx</t>
  </si>
  <si>
    <t>pravidelné kontroly po TEP genu, spokojen</t>
  </si>
  <si>
    <t>Bětáková</t>
  </si>
  <si>
    <t>2020_09_10</t>
  </si>
  <si>
    <t>T848, Y792, Z470</t>
  </si>
  <si>
    <t>bloody+6</t>
  </si>
  <si>
    <t>levé kolenno po TEP</t>
  </si>
  <si>
    <t>Imunofenotyp s převahou NEU (&gt;80%) a vysokou buněčností.</t>
  </si>
  <si>
    <t>proteplení</t>
  </si>
  <si>
    <t>30.6.2020-16.8.2020</t>
  </si>
  <si>
    <t>Xorimax</t>
  </si>
  <si>
    <t>T848, Y792, M171</t>
  </si>
  <si>
    <t>3/16+56/123/127/p75/HLA-DR/11b/64/25/45/15/4/14/8</t>
  </si>
  <si>
    <t>Šustr</t>
  </si>
  <si>
    <t>2021_01_14</t>
  </si>
  <si>
    <t>Z479, M2546</t>
  </si>
  <si>
    <t>3x(61)</t>
  </si>
  <si>
    <t xml:space="preserve">Zánětlivý typ se shodným podílem antig.-specif. (LYM 48%) a vrozené  imunity (MON-linie 47%). </t>
  </si>
  <si>
    <t>oranž.viskozníNnelze hodnotit</t>
  </si>
  <si>
    <t>Žemlík</t>
  </si>
  <si>
    <t>2021_03_11</t>
  </si>
  <si>
    <t>3x(63)</t>
  </si>
  <si>
    <t>pravé koleno po tep</t>
  </si>
  <si>
    <t>Imunofenotyp s převahou NEU (95%) a velmi vysokou buněčností, T-LYM převážně typu CD4.</t>
  </si>
  <si>
    <t>aerobní kultivace-Staphylococcus  aureus</t>
  </si>
  <si>
    <t xml:space="preserve">   po pomnožení</t>
  </si>
  <si>
    <t>TEP-TEP</t>
  </si>
  <si>
    <t>Král</t>
  </si>
  <si>
    <t>T845, Y792, M0007</t>
  </si>
  <si>
    <t>tkáň</t>
  </si>
  <si>
    <t>Knobová</t>
  </si>
  <si>
    <t>T844, Y792</t>
  </si>
  <si>
    <t>14/55/11b/15/62L/65</t>
  </si>
  <si>
    <t>kyčel, selhání TEP</t>
  </si>
  <si>
    <t xml:space="preserve">TKÁŇ-Staphylococcus  epidermidis </t>
  </si>
  <si>
    <t>Janka</t>
  </si>
  <si>
    <t>2017_05_10</t>
  </si>
  <si>
    <t>T848, Y792, T841</t>
  </si>
  <si>
    <t>8+clots+viscous</t>
  </si>
  <si>
    <t>Piková</t>
  </si>
  <si>
    <t>Jaroslava</t>
  </si>
  <si>
    <t>2017_06_07</t>
  </si>
  <si>
    <t>Špirochová</t>
  </si>
  <si>
    <t>2017_06_08</t>
  </si>
  <si>
    <t xml:space="preserve"> 2x lyzace</t>
  </si>
  <si>
    <t>M163</t>
  </si>
  <si>
    <t>Ludvík</t>
  </si>
  <si>
    <t>levé koleno, selhání TEP</t>
  </si>
  <si>
    <t>koleno, selhání TEP</t>
  </si>
  <si>
    <t>kolenol, selhání TEP</t>
  </si>
  <si>
    <t>Stratil</t>
  </si>
  <si>
    <t>5+13+dense</t>
  </si>
  <si>
    <t>M0599</t>
  </si>
  <si>
    <t>Staphylococcus  aureus   +++</t>
  </si>
  <si>
    <t>13, 5 + dense</t>
  </si>
  <si>
    <t>Žůrková</t>
  </si>
  <si>
    <t>Miluše</t>
  </si>
  <si>
    <t>2017_06_28</t>
  </si>
  <si>
    <t>fluid+tissue</t>
  </si>
  <si>
    <t>2x (16)</t>
  </si>
  <si>
    <t>kyčel, selhání TEP, operace, tkáň nezpracována</t>
  </si>
  <si>
    <t>kyčel, selhání TEP, operace</t>
  </si>
  <si>
    <t>TKÁŇ-Staphylococcus  epidermidis</t>
  </si>
  <si>
    <t>2017_07_11</t>
  </si>
  <si>
    <t>2017_07_12</t>
  </si>
  <si>
    <t>T845, Y792, M161</t>
  </si>
  <si>
    <t>5+13</t>
  </si>
  <si>
    <t>Streptococcus dysgalactiae</t>
  </si>
  <si>
    <t>13, 5</t>
  </si>
  <si>
    <t>Ellner</t>
  </si>
  <si>
    <t xml:space="preserve">T848, Y792 </t>
  </si>
  <si>
    <t>Žitňanská</t>
  </si>
  <si>
    <t>Marcela</t>
  </si>
  <si>
    <t xml:space="preserve">Tkáň-Staphylococcus  epidermidis </t>
  </si>
  <si>
    <t>Sembdnerová</t>
  </si>
  <si>
    <t>2017_10_25</t>
  </si>
  <si>
    <t>T841, Y792, M170</t>
  </si>
  <si>
    <t>14/62L/45/163/11b/-</t>
  </si>
  <si>
    <t xml:space="preserve">stěr rána-Staphylococcus  hominis </t>
  </si>
  <si>
    <t>2017_11_03</t>
  </si>
  <si>
    <t>Staphylococcus  aureus   +</t>
  </si>
  <si>
    <t>TEP pravé koleno</t>
  </si>
  <si>
    <t>Vymazalová</t>
  </si>
  <si>
    <t>Jiřina</t>
  </si>
  <si>
    <t xml:space="preserve">TKÁŇ- Staphylococcus  warneri </t>
  </si>
  <si>
    <t>Kosková</t>
  </si>
  <si>
    <t>Jančíková</t>
  </si>
  <si>
    <t>TEP levého kolne</t>
  </si>
  <si>
    <t>TEP levého kolene</t>
  </si>
  <si>
    <t>TEP kolne</t>
  </si>
  <si>
    <t>Kulísek</t>
  </si>
  <si>
    <t>2018_03_23</t>
  </si>
  <si>
    <t>T845, Y792, M1090</t>
  </si>
  <si>
    <t>only native</t>
  </si>
  <si>
    <t xml:space="preserve"> Staphylococcus  epidermidis   +</t>
  </si>
  <si>
    <t>Simajchlová</t>
  </si>
  <si>
    <t>Kovařík</t>
  </si>
  <si>
    <t>2018_05_03</t>
  </si>
  <si>
    <t>cca 10 let</t>
  </si>
  <si>
    <t>2018_09_05</t>
  </si>
  <si>
    <t>3/16+56/4(PerCP)/203c/HLA-DR/118</t>
  </si>
  <si>
    <t>4/25/127/15/HLA-DR/65</t>
  </si>
  <si>
    <t>Hynek</t>
  </si>
  <si>
    <t>T840, Y792</t>
  </si>
  <si>
    <t>T841, Y792, M160</t>
  </si>
  <si>
    <t>Kropková</t>
  </si>
  <si>
    <t>2018_11_07</t>
  </si>
  <si>
    <t>T845,Y792</t>
  </si>
  <si>
    <t>2019_01_02</t>
  </si>
  <si>
    <t>T848 Y792</t>
  </si>
  <si>
    <t>Stafylococcus hominis</t>
  </si>
  <si>
    <t>Mašek</t>
  </si>
  <si>
    <t>Zbigniew</t>
  </si>
  <si>
    <t>2019_01_18</t>
  </si>
  <si>
    <t>Bílá</t>
  </si>
  <si>
    <t>Vrtalová</t>
  </si>
  <si>
    <t>2019_05_22</t>
  </si>
  <si>
    <t>T841, Y792, Z966</t>
  </si>
  <si>
    <t>2020_03_10</t>
  </si>
  <si>
    <t>Zánětlivý typ s převahou antigenně-specif. imunity (LYM&gt;60%), vysokým podílem MON-linie (32%) a vysokou buněčností.</t>
  </si>
  <si>
    <t>viskozní nelze hodnotit</t>
  </si>
  <si>
    <t>2017_04_20</t>
  </si>
  <si>
    <t>2017_06_15</t>
  </si>
  <si>
    <t>Doba od TEP operace/ reoperace</t>
  </si>
  <si>
    <t xml:space="preserve">bioptický vzorek </t>
  </si>
  <si>
    <t>číslo biopsie</t>
  </si>
  <si>
    <t xml:space="preserve">lokalizace </t>
  </si>
  <si>
    <t>A</t>
  </si>
  <si>
    <t>22293/17</t>
  </si>
  <si>
    <t>M-K klasifikace</t>
  </si>
  <si>
    <t>24471/17</t>
  </si>
  <si>
    <t>24511/17</t>
  </si>
  <si>
    <t>nekróza</t>
  </si>
  <si>
    <t>nekróza %</t>
  </si>
  <si>
    <t>synov  kryt</t>
  </si>
  <si>
    <t>histiocyty</t>
  </si>
  <si>
    <t>giant cell</t>
  </si>
  <si>
    <t>malé</t>
  </si>
  <si>
    <t>velké</t>
  </si>
  <si>
    <t>neutrofily</t>
  </si>
  <si>
    <t>CD3</t>
  </si>
  <si>
    <t>CD4</t>
  </si>
  <si>
    <t>CD8</t>
  </si>
  <si>
    <t>CD20</t>
  </si>
  <si>
    <t>plazmocyy</t>
  </si>
  <si>
    <t>eozinofily</t>
  </si>
  <si>
    <t>mastocyty</t>
  </si>
  <si>
    <t>mm2</t>
  </si>
  <si>
    <t>dendritické</t>
  </si>
  <si>
    <t>vaskularita</t>
  </si>
  <si>
    <t>poprašek</t>
  </si>
  <si>
    <t>vlákna</t>
  </si>
  <si>
    <t>otěr.č.</t>
  </si>
  <si>
    <t xml:space="preserve"> +</t>
  </si>
  <si>
    <t>2504/18</t>
  </si>
  <si>
    <t>5321/18</t>
  </si>
  <si>
    <t>40 až 70</t>
  </si>
  <si>
    <t>2,2 </t>
  </si>
  <si>
    <t xml:space="preserve">  -</t>
  </si>
  <si>
    <t>oj</t>
  </si>
  <si>
    <t>20-30</t>
  </si>
  <si>
    <t>A+ ASK</t>
  </si>
  <si>
    <t>3819/17</t>
  </si>
  <si>
    <t>23808/15</t>
  </si>
  <si>
    <t>14589/17</t>
  </si>
  <si>
    <t>23009/17</t>
  </si>
  <si>
    <t>a</t>
  </si>
  <si>
    <t>8483/18</t>
  </si>
  <si>
    <t>1,2,3</t>
  </si>
  <si>
    <t>190/19</t>
  </si>
  <si>
    <t>6572/18</t>
  </si>
  <si>
    <t>7209/18</t>
  </si>
  <si>
    <t>1397/19</t>
  </si>
  <si>
    <t>1,2,2a,3</t>
  </si>
  <si>
    <t>22612/18</t>
  </si>
  <si>
    <t xml:space="preserve"> ++</t>
  </si>
  <si>
    <t>19228/18</t>
  </si>
  <si>
    <t>30 až 75</t>
  </si>
  <si>
    <t>6636/19</t>
  </si>
  <si>
    <t>20850/18</t>
  </si>
  <si>
    <t>10882/19</t>
  </si>
  <si>
    <t>10 až 35</t>
  </si>
  <si>
    <t>9598/18</t>
  </si>
  <si>
    <t>1127/19</t>
  </si>
  <si>
    <t>4,4,2</t>
  </si>
  <si>
    <t>40/19</t>
  </si>
  <si>
    <t>2161/19</t>
  </si>
  <si>
    <t>2116/19</t>
  </si>
  <si>
    <t>60 až 80</t>
  </si>
  <si>
    <t>21755/18</t>
  </si>
  <si>
    <t>18306/18</t>
  </si>
  <si>
    <t>22249/18</t>
  </si>
  <si>
    <t>9440/20</t>
  </si>
  <si>
    <t>chron zánět</t>
  </si>
  <si>
    <t>10833/2</t>
  </si>
  <si>
    <t>fibróza</t>
  </si>
  <si>
    <t>Vejbor</t>
  </si>
  <si>
    <t xml:space="preserve"> +++</t>
  </si>
  <si>
    <t>13412/16</t>
  </si>
  <si>
    <t>4 až 1</t>
  </si>
  <si>
    <t>není TEP</t>
  </si>
  <si>
    <t>3615/17</t>
  </si>
  <si>
    <t>16362/17</t>
  </si>
  <si>
    <t>H2807/17</t>
  </si>
  <si>
    <t>1 a 2</t>
  </si>
  <si>
    <t>5355/17</t>
  </si>
  <si>
    <t>9214/17</t>
  </si>
  <si>
    <t xml:space="preserve">  +</t>
  </si>
  <si>
    <t>12717/17</t>
  </si>
  <si>
    <t>chrom. Aktiv</t>
  </si>
  <si>
    <t>12926/17</t>
  </si>
  <si>
    <t>13112/17</t>
  </si>
  <si>
    <t>1,2,2a</t>
  </si>
  <si>
    <t>1,3,3</t>
  </si>
  <si>
    <t>13498/17</t>
  </si>
  <si>
    <t>14723/17</t>
  </si>
  <si>
    <t>14810/17</t>
  </si>
  <si>
    <t>hyperplazie +chron z</t>
  </si>
  <si>
    <t>19362/17</t>
  </si>
  <si>
    <t>19648/17</t>
  </si>
  <si>
    <t>revmat</t>
  </si>
  <si>
    <t>chron. Aktiv</t>
  </si>
  <si>
    <t xml:space="preserve"> jen cytolka</t>
  </si>
  <si>
    <t>4135/19</t>
  </si>
  <si>
    <t>vilonodos sinovitis</t>
  </si>
  <si>
    <t>14512/19</t>
  </si>
  <si>
    <t>5575/20</t>
  </si>
  <si>
    <t>H24433/20</t>
  </si>
  <si>
    <t>chron. Aktivní</t>
  </si>
  <si>
    <t>Pekařová</t>
  </si>
  <si>
    <t>2021_04_09</t>
  </si>
  <si>
    <t>3x(64)</t>
  </si>
  <si>
    <t>MACRO na Cantu</t>
  </si>
  <si>
    <t>pravé koleno-selhání TEP</t>
  </si>
  <si>
    <t>Večeř</t>
  </si>
  <si>
    <t>2021_04_28</t>
  </si>
  <si>
    <t>1x(65)</t>
  </si>
  <si>
    <t>7076/21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</si>
</sst>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yyyy\-mm\-dd;@"/>
    <numFmt numFmtId="165" formatCode="0.0"/>
    <numFmt numFmtId="166" formatCode="0.000"/>
    <numFmt numFmtId="167" formatCode="[$-F800]dddd\,\ mmmm\ dd\,\ yyyy"/>
  </numFmts>
  <fonts count="88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8"/>
      <color rgb="FF000000"/>
      <name val="Calibri"/>
      <family val="2"/>
      <charset val="238"/>
    </font>
    <font>
      <b/>
      <sz val="8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rgb="FF7030A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theme="0" tint="-0.249977111117893"/>
      <name val="Calibri"/>
      <family val="2"/>
      <charset val="238"/>
    </font>
    <font>
      <b/>
      <sz val="11"/>
      <color theme="4" tint="-0.249977111117893"/>
      <name val="Calibri"/>
      <family val="2"/>
      <charset val="238"/>
    </font>
    <font>
      <b/>
      <sz val="11"/>
      <color rgb="FF00B050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1"/>
    </font>
    <font>
      <sz val="10"/>
      <name val="Arial"/>
      <family val="2"/>
      <charset val="238"/>
    </font>
    <font>
      <b/>
      <sz val="11"/>
      <color theme="1" tint="0.499984740745262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color rgb="FFFF00FF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b/>
      <sz val="11"/>
      <color theme="0"/>
      <name val="Calibri"/>
      <family val="2"/>
      <charset val="238"/>
    </font>
    <font>
      <b/>
      <sz val="11"/>
      <color rgb="FF000000"/>
      <name val="Calibre"/>
    </font>
    <font>
      <b/>
      <sz val="11"/>
      <color theme="7" tint="0.59999389629810485"/>
      <name val="Calibre"/>
    </font>
    <font>
      <b/>
      <sz val="11"/>
      <color theme="7" tint="-0.499984740745262"/>
      <name val="Calibre"/>
    </font>
    <font>
      <sz val="9"/>
      <color rgb="FF000000"/>
      <name val="Calibri"/>
      <family val="2"/>
      <charset val="238"/>
    </font>
    <font>
      <sz val="8.5"/>
      <color rgb="FF000000"/>
      <name val="Calibri"/>
      <family val="2"/>
      <charset val="238"/>
    </font>
    <font>
      <sz val="8.5"/>
      <color rgb="FF00B050"/>
      <name val="Calibri"/>
      <family val="2"/>
      <charset val="238"/>
    </font>
    <font>
      <sz val="8.5"/>
      <color rgb="FFFF0000"/>
      <name val="Calibri"/>
      <family val="2"/>
      <charset val="238"/>
    </font>
    <font>
      <sz val="11"/>
      <color rgb="FF7030A0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theme="0" tint="-0.249977111117893"/>
      <name val="Calibri"/>
      <family val="2"/>
      <charset val="238"/>
    </font>
    <font>
      <b/>
      <sz val="11"/>
      <color theme="7" tint="-0.499984740745262"/>
      <name val="Calibri"/>
      <family val="2"/>
      <charset val="238"/>
    </font>
    <font>
      <sz val="11"/>
      <color rgb="FF00B050"/>
      <name val="Calibri"/>
      <family val="2"/>
      <charset val="238"/>
    </font>
    <font>
      <sz val="10"/>
      <color theme="6" tint="-0.249977111117893"/>
      <name val="Arial"/>
      <family val="2"/>
      <charset val="238"/>
    </font>
    <font>
      <sz val="10"/>
      <color rgb="FF00B050"/>
      <name val="Arial"/>
      <family val="2"/>
      <charset val="238"/>
    </font>
    <font>
      <sz val="11"/>
      <color rgb="FFFF0000"/>
      <name val="Calibri"/>
      <family val="2"/>
      <charset val="238"/>
    </font>
    <font>
      <sz val="11"/>
      <color theme="1" tint="0.499984740745262"/>
      <name val="Calibri"/>
      <family val="2"/>
      <charset val="238"/>
    </font>
    <font>
      <b/>
      <sz val="11"/>
      <color theme="9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8.5"/>
      <name val="Calibri"/>
      <family val="2"/>
      <charset val="238"/>
    </font>
    <font>
      <sz val="8.5"/>
      <color theme="4" tint="-0.249977111117893"/>
      <name val="Calibri"/>
      <family val="2"/>
      <charset val="238"/>
    </font>
    <font>
      <sz val="10"/>
      <color theme="2" tint="-0.249977111117893"/>
      <name val="Arial"/>
      <family val="2"/>
      <charset val="238"/>
    </font>
    <font>
      <b/>
      <sz val="11"/>
      <color theme="4" tint="-0.249977111117893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</font>
    <font>
      <sz val="11"/>
      <color theme="4" tint="-0.249977111117893"/>
      <name val="Calibri"/>
      <family val="2"/>
      <charset val="238"/>
    </font>
    <font>
      <sz val="11"/>
      <color theme="9" tint="-0.249977111117893"/>
      <name val="Calibri"/>
      <family val="2"/>
      <charset val="238"/>
    </font>
    <font>
      <sz val="11"/>
      <color theme="4"/>
      <name val="Calibri"/>
      <family val="2"/>
      <charset val="238"/>
    </font>
    <font>
      <sz val="11"/>
      <color theme="6" tint="-0.249977111117893"/>
      <name val="Calibri"/>
      <family val="2"/>
      <charset val="238"/>
    </font>
    <font>
      <sz val="11"/>
      <color theme="5" tint="-0.499984740745262"/>
      <name val="Calibri"/>
      <family val="2"/>
      <charset val="238"/>
    </font>
    <font>
      <sz val="11"/>
      <color theme="7" tint="-0.499984740745262"/>
      <name val="Calibri"/>
      <family val="2"/>
      <charset val="238"/>
    </font>
    <font>
      <b/>
      <sz val="12"/>
      <color theme="4" tint="-0.249977111117893"/>
      <name val="Calibri"/>
      <family val="2"/>
      <charset val="238"/>
    </font>
    <font>
      <sz val="11"/>
      <color theme="9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8.5"/>
      <color rgb="FFFF0000"/>
      <name val="Calibri"/>
      <family val="2"/>
      <charset val="238"/>
    </font>
    <font>
      <b/>
      <sz val="9"/>
      <color theme="4" tint="-0.249977111117893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8.5"/>
      <name val="Calibri"/>
      <family val="2"/>
      <charset val="238"/>
    </font>
    <font>
      <sz val="8.5"/>
      <name val="Calibri"/>
      <family val="2"/>
    </font>
    <font>
      <sz val="11"/>
      <color theme="2" tint="-0.249977111117893"/>
      <name val="Calibri"/>
      <family val="2"/>
      <charset val="238"/>
    </font>
    <font>
      <b/>
      <sz val="11"/>
      <color theme="0" tint="-0.499984740745262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theme="0" tint="-0.499984740745262"/>
      <name val="Calibri"/>
      <family val="2"/>
      <charset val="238"/>
    </font>
    <font>
      <sz val="11"/>
      <name val="Arial"/>
      <family val="2"/>
      <charset val="238"/>
    </font>
    <font>
      <b/>
      <sz val="10"/>
      <color rgb="FFFF0000"/>
      <name val="Calibri"/>
      <family val="2"/>
      <charset val="238"/>
    </font>
    <font>
      <sz val="10"/>
      <color rgb="FFFF0000"/>
      <name val="Calibri"/>
      <family val="2"/>
      <charset val="238"/>
    </font>
    <font>
      <b/>
      <sz val="10"/>
      <name val="Arial"/>
      <family val="2"/>
      <charset val="238"/>
    </font>
    <font>
      <sz val="10"/>
      <name val="Calibri"/>
      <family val="2"/>
      <charset val="238"/>
    </font>
    <font>
      <sz val="8.5"/>
      <color theme="0"/>
      <name val="Calibri"/>
      <family val="2"/>
      <charset val="238"/>
    </font>
    <font>
      <sz val="8.5"/>
      <color theme="7"/>
      <name val="Calibri"/>
      <family val="2"/>
      <charset val="238"/>
    </font>
    <font>
      <sz val="9"/>
      <color theme="0" tint="-0.34998626667073579"/>
      <name val="Calibri"/>
      <family val="2"/>
      <charset val="238"/>
    </font>
    <font>
      <sz val="9"/>
      <name val="Calibri"/>
      <family val="2"/>
      <charset val="238"/>
    </font>
    <font>
      <sz val="10"/>
      <color theme="0" tint="-0.499984740745262"/>
      <name val="Calibri"/>
      <family val="2"/>
      <charset val="238"/>
    </font>
    <font>
      <sz val="11"/>
      <color theme="0" tint="-0.34998626667073579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color rgb="FFFF0000"/>
      <name val="Arial"/>
      <family val="2"/>
      <charset val="238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  <charset val="238"/>
    </font>
    <font>
      <sz val="11"/>
      <color rgb="FFFF0000"/>
      <name val="Microsoft Sans Serif"/>
      <family val="2"/>
      <charset val="238"/>
    </font>
  </fonts>
  <fills count="79">
    <fill>
      <patternFill patternType="none"/>
    </fill>
    <fill>
      <patternFill patternType="gray125"/>
    </fill>
    <fill>
      <patternFill patternType="solid">
        <fgColor rgb="FF9DC3E6"/>
        <bgColor rgb="FF8DB3E2"/>
      </patternFill>
    </fill>
    <fill>
      <patternFill patternType="solid">
        <fgColor theme="9" tint="0.79998168889431442"/>
        <bgColor rgb="FF8DB3E2"/>
      </patternFill>
    </fill>
    <fill>
      <patternFill patternType="solid">
        <fgColor theme="8" tint="0.79998168889431442"/>
        <bgColor rgb="FF8DB3E2"/>
      </patternFill>
    </fill>
    <fill>
      <patternFill patternType="solid">
        <fgColor theme="5" tint="0.59999389629810485"/>
        <bgColor rgb="FF8DB3E2"/>
      </patternFill>
    </fill>
    <fill>
      <patternFill patternType="solid">
        <fgColor theme="7" tint="0.59999389629810485"/>
        <bgColor rgb="FF8DB3E2"/>
      </patternFill>
    </fill>
    <fill>
      <patternFill patternType="solid">
        <fgColor rgb="FFFF9999"/>
        <bgColor indexed="64"/>
      </patternFill>
    </fill>
    <fill>
      <patternFill patternType="solid">
        <fgColor rgb="FFDBB7FF"/>
        <bgColor indexed="64"/>
      </patternFill>
    </fill>
    <fill>
      <patternFill patternType="solid">
        <fgColor rgb="FFC993FF"/>
        <bgColor indexed="64"/>
      </patternFill>
    </fill>
    <fill>
      <patternFill patternType="solid">
        <fgColor rgb="FF008DF6"/>
        <bgColor rgb="FF8DB3E2"/>
      </patternFill>
    </fill>
    <fill>
      <patternFill patternType="solid">
        <fgColor rgb="FF008DF6"/>
        <bgColor indexed="64"/>
      </patternFill>
    </fill>
    <fill>
      <patternFill patternType="solid">
        <fgColor rgb="FFFB800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3CCFF"/>
        <bgColor rgb="FF8DB3E2"/>
      </patternFill>
    </fill>
    <fill>
      <patternFill patternType="solid">
        <fgColor rgb="FF92D05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66FF66"/>
        <bgColor rgb="FF8DB3E2"/>
      </patternFill>
    </fill>
    <fill>
      <patternFill patternType="solid">
        <fgColor theme="8" tint="0.59999389629810485"/>
        <bgColor rgb="FF8DB3E2"/>
      </patternFill>
    </fill>
    <fill>
      <patternFill patternType="solid">
        <fgColor rgb="FFA6A6A6"/>
        <bgColor rgb="FF9DC3E6"/>
      </patternFill>
    </fill>
    <fill>
      <patternFill patternType="solid">
        <fgColor rgb="FFA9D18E"/>
        <bgColor rgb="FFC3D69B"/>
      </patternFill>
    </fill>
    <fill>
      <patternFill patternType="solid">
        <fgColor rgb="FFF8CBAD"/>
        <bgColor rgb="FFFFE699"/>
      </patternFill>
    </fill>
    <fill>
      <patternFill patternType="solid">
        <fgColor rgb="FF9DC3E6"/>
        <bgColor rgb="FFBDD7EE"/>
      </patternFill>
    </fill>
    <fill>
      <patternFill patternType="solid">
        <fgColor rgb="FFFFFF00"/>
        <bgColor rgb="FFBDD7EE"/>
      </patternFill>
    </fill>
    <fill>
      <patternFill patternType="solid">
        <fgColor rgb="FFFFFF00"/>
        <bgColor rgb="FFFFFF00"/>
      </patternFill>
    </fill>
    <fill>
      <patternFill patternType="solid">
        <fgColor theme="4" tint="0.79998168889431442"/>
        <bgColor rgb="FF8DB3E2"/>
      </patternFill>
    </fill>
    <fill>
      <patternFill patternType="solid">
        <fgColor rgb="FFDAAADA"/>
        <bgColor rgb="FF8DB3E2"/>
      </patternFill>
    </fill>
    <fill>
      <patternFill patternType="solid">
        <fgColor rgb="FFFFFF00"/>
        <bgColor rgb="FF8DB3E2"/>
      </patternFill>
    </fill>
    <fill>
      <patternFill patternType="solid">
        <fgColor rgb="FFFF9999"/>
        <bgColor rgb="FF8DB3E2"/>
      </patternFill>
    </fill>
    <fill>
      <patternFill patternType="solid">
        <fgColor rgb="FFFFC000"/>
        <bgColor rgb="FF8DB3E2"/>
      </patternFill>
    </fill>
    <fill>
      <patternFill patternType="solid">
        <fgColor theme="9" tint="0.39997558519241921"/>
        <bgColor rgb="FF8DB3E2"/>
      </patternFill>
    </fill>
    <fill>
      <patternFill patternType="solid">
        <fgColor rgb="FFDBB7FF"/>
        <bgColor rgb="FF8DB3E2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7030A0"/>
        <bgColor rgb="FF8DB3E2"/>
      </patternFill>
    </fill>
    <fill>
      <patternFill patternType="solid">
        <fgColor rgb="FFC8A2C8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rgb="FF8DB3E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5B5B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DBE5F1"/>
        <bgColor rgb="FFDCE6F2"/>
      </patternFill>
    </fill>
    <fill>
      <patternFill patternType="solid">
        <fgColor rgb="FFDCE6F2"/>
        <bgColor rgb="FFDBE5F1"/>
      </patternFill>
    </fill>
    <fill>
      <patternFill patternType="solid">
        <fgColor rgb="FFF2DCDB"/>
        <bgColor rgb="FFD9D9D9"/>
      </patternFill>
    </fill>
    <fill>
      <patternFill patternType="solid">
        <fgColor theme="9" tint="0.79998168889431442"/>
        <bgColor rgb="FFDBE5F1"/>
      </patternFill>
    </fill>
    <fill>
      <patternFill patternType="solid">
        <fgColor theme="8" tint="0.79998168889431442"/>
        <bgColor rgb="FFDBE5F1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C9C9C9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BD15B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4" tint="0.79998168889431442"/>
        <bgColor rgb="FFDBE5F1"/>
      </patternFill>
    </fill>
    <fill>
      <patternFill patternType="solid">
        <fgColor rgb="FFFFFF00"/>
        <bgColor rgb="FFDBE5F1"/>
      </patternFill>
    </fill>
    <fill>
      <patternFill patternType="solid">
        <fgColor rgb="FF7030A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3" fillId="0" borderId="0"/>
    <xf numFmtId="0" fontId="20" fillId="0" borderId="0"/>
    <xf numFmtId="0" fontId="1" fillId="0" borderId="0"/>
  </cellStyleXfs>
  <cellXfs count="1488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left" wrapText="1"/>
    </xf>
    <xf numFmtId="49" fontId="4" fillId="2" borderId="1" xfId="0" applyNumberFormat="1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10" fillId="3" borderId="5" xfId="0" applyFont="1" applyFill="1" applyBorder="1" applyAlignment="1">
      <alignment horizontal="center" wrapText="1"/>
    </xf>
    <xf numFmtId="0" fontId="10" fillId="4" borderId="6" xfId="0" applyFont="1" applyFill="1" applyBorder="1" applyAlignment="1">
      <alignment horizontal="center" wrapText="1"/>
    </xf>
    <xf numFmtId="0" fontId="10" fillId="5" borderId="7" xfId="0" applyFont="1" applyFill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2" fillId="2" borderId="1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wrapText="1"/>
    </xf>
    <xf numFmtId="0" fontId="10" fillId="6" borderId="3" xfId="0" applyFont="1" applyFill="1" applyBorder="1" applyAlignment="1">
      <alignment horizontal="center" wrapText="1"/>
    </xf>
    <xf numFmtId="0" fontId="4" fillId="7" borderId="0" xfId="0" applyFont="1" applyFill="1" applyAlignment="1">
      <alignment horizontal="center" wrapText="1"/>
    </xf>
    <xf numFmtId="0" fontId="4" fillId="6" borderId="4" xfId="0" applyFont="1" applyFill="1" applyBorder="1" applyAlignment="1">
      <alignment horizontal="center" wrapText="1"/>
    </xf>
    <xf numFmtId="0" fontId="13" fillId="2" borderId="7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 wrapText="1"/>
    </xf>
    <xf numFmtId="0" fontId="15" fillId="8" borderId="8" xfId="0" applyFont="1" applyFill="1" applyBorder="1" applyAlignment="1">
      <alignment horizontal="center" wrapText="1"/>
    </xf>
    <xf numFmtId="0" fontId="15" fillId="9" borderId="8" xfId="0" applyFont="1" applyFill="1" applyBorder="1" applyAlignment="1">
      <alignment horizontal="center" wrapText="1"/>
    </xf>
    <xf numFmtId="0" fontId="15" fillId="9" borderId="7" xfId="0" applyFont="1" applyFill="1" applyBorder="1" applyAlignment="1">
      <alignment horizontal="center" wrapText="1"/>
    </xf>
    <xf numFmtId="0" fontId="15" fillId="8" borderId="0" xfId="0" applyFont="1" applyFill="1" applyAlignment="1">
      <alignment horizontal="center" wrapText="1"/>
    </xf>
    <xf numFmtId="0" fontId="16" fillId="9" borderId="7" xfId="0" applyFont="1" applyFill="1" applyBorder="1" applyAlignment="1">
      <alignment horizontal="center" wrapText="1"/>
    </xf>
    <xf numFmtId="0" fontId="15" fillId="9" borderId="0" xfId="0" applyFont="1" applyFill="1" applyAlignment="1">
      <alignment horizontal="center" wrapText="1"/>
    </xf>
    <xf numFmtId="0" fontId="13" fillId="2" borderId="3" xfId="0" applyFont="1" applyFill="1" applyBorder="1" applyAlignment="1">
      <alignment horizontal="center" wrapText="1"/>
    </xf>
    <xf numFmtId="0" fontId="4" fillId="10" borderId="2" xfId="0" applyFont="1" applyFill="1" applyBorder="1" applyAlignment="1">
      <alignment horizontal="center" wrapText="1"/>
    </xf>
    <xf numFmtId="0" fontId="4" fillId="10" borderId="0" xfId="0" applyFont="1" applyFill="1" applyAlignment="1">
      <alignment horizontal="center" wrapText="1"/>
    </xf>
    <xf numFmtId="0" fontId="17" fillId="11" borderId="0" xfId="0" applyFont="1" applyFill="1" applyAlignment="1">
      <alignment horizontal="center" wrapText="1"/>
    </xf>
    <xf numFmtId="0" fontId="10" fillId="12" borderId="3" xfId="0" applyFont="1" applyFill="1" applyBorder="1" applyAlignment="1">
      <alignment horizontal="center" wrapText="1"/>
    </xf>
    <xf numFmtId="0" fontId="4" fillId="13" borderId="3" xfId="0" applyFont="1" applyFill="1" applyBorder="1" applyAlignment="1">
      <alignment horizontal="center" wrapText="1"/>
    </xf>
    <xf numFmtId="0" fontId="4" fillId="14" borderId="4" xfId="0" applyFont="1" applyFill="1" applyBorder="1" applyAlignment="1">
      <alignment horizontal="center" wrapText="1"/>
    </xf>
    <xf numFmtId="0" fontId="17" fillId="15" borderId="0" xfId="0" applyFont="1" applyFill="1" applyAlignment="1">
      <alignment horizontal="center" wrapText="1"/>
    </xf>
    <xf numFmtId="0" fontId="17" fillId="16" borderId="0" xfId="0" applyFont="1" applyFill="1" applyAlignment="1">
      <alignment horizontal="center" wrapText="1"/>
    </xf>
    <xf numFmtId="0" fontId="4" fillId="17" borderId="0" xfId="0" applyFont="1" applyFill="1" applyAlignment="1">
      <alignment horizontal="center" wrapText="1"/>
    </xf>
    <xf numFmtId="0" fontId="4" fillId="17" borderId="3" xfId="0" applyFont="1" applyFill="1" applyBorder="1" applyAlignment="1">
      <alignment horizontal="center" wrapText="1"/>
    </xf>
    <xf numFmtId="0" fontId="12" fillId="18" borderId="3" xfId="0" applyFont="1" applyFill="1" applyBorder="1" applyAlignment="1">
      <alignment horizontal="center" wrapText="1"/>
    </xf>
    <xf numFmtId="0" fontId="8" fillId="2" borderId="1" xfId="0" applyFont="1" applyFill="1" applyBorder="1"/>
    <xf numFmtId="0" fontId="18" fillId="0" borderId="1" xfId="1" applyFont="1" applyBorder="1" applyAlignment="1">
      <alignment horizontal="center"/>
    </xf>
    <xf numFmtId="0" fontId="3" fillId="0" borderId="0" xfId="2" applyAlignment="1">
      <alignment horizontal="center"/>
    </xf>
    <xf numFmtId="0" fontId="5" fillId="0" borderId="0" xfId="2" applyFont="1" applyAlignment="1">
      <alignment horizontal="center" wrapText="1"/>
    </xf>
    <xf numFmtId="0" fontId="10" fillId="0" borderId="0" xfId="3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19" fillId="19" borderId="0" xfId="0" applyFont="1" applyFill="1" applyAlignment="1">
      <alignment horizontal="center" wrapText="1"/>
    </xf>
    <xf numFmtId="0" fontId="4" fillId="20" borderId="0" xfId="0" applyFont="1" applyFill="1" applyAlignment="1">
      <alignment horizontal="center" wrapText="1"/>
    </xf>
    <xf numFmtId="0" fontId="4" fillId="21" borderId="0" xfId="0" applyFont="1" applyFill="1" applyAlignment="1">
      <alignment horizontal="center" wrapText="1"/>
    </xf>
    <xf numFmtId="0" fontId="4" fillId="22" borderId="0" xfId="0" applyFont="1" applyFill="1" applyAlignment="1">
      <alignment horizontal="center" wrapText="1"/>
    </xf>
    <xf numFmtId="0" fontId="4" fillId="23" borderId="0" xfId="0" applyFont="1" applyFill="1" applyAlignment="1">
      <alignment horizontal="center" wrapText="1"/>
    </xf>
    <xf numFmtId="0" fontId="4" fillId="24" borderId="0" xfId="3" applyFont="1" applyFill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9" xfId="4" applyFont="1" applyBorder="1" applyAlignment="1">
      <alignment horizontal="center" wrapText="1"/>
    </xf>
    <xf numFmtId="0" fontId="4" fillId="0" borderId="10" xfId="4" applyFont="1" applyBorder="1" applyAlignment="1">
      <alignment horizontal="center" wrapText="1"/>
    </xf>
    <xf numFmtId="0" fontId="4" fillId="25" borderId="4" xfId="0" applyFont="1" applyFill="1" applyBorder="1" applyAlignment="1">
      <alignment horizontal="center" wrapText="1"/>
    </xf>
    <xf numFmtId="0" fontId="4" fillId="26" borderId="11" xfId="0" applyFont="1" applyFill="1" applyBorder="1" applyAlignment="1">
      <alignment horizontal="center" wrapText="1"/>
    </xf>
    <xf numFmtId="0" fontId="8" fillId="26" borderId="8" xfId="0" applyFont="1" applyFill="1" applyBorder="1" applyAlignment="1">
      <alignment horizontal="center" wrapText="1"/>
    </xf>
    <xf numFmtId="0" fontId="4" fillId="26" borderId="0" xfId="0" applyFont="1" applyFill="1" applyAlignment="1">
      <alignment horizontal="center" wrapText="1"/>
    </xf>
    <xf numFmtId="0" fontId="4" fillId="3" borderId="12" xfId="0" applyFont="1" applyFill="1" applyBorder="1" applyAlignment="1">
      <alignment horizontal="center" wrapText="1"/>
    </xf>
    <xf numFmtId="0" fontId="4" fillId="3" borderId="11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 wrapText="1"/>
    </xf>
    <xf numFmtId="0" fontId="21" fillId="3" borderId="8" xfId="0" applyFont="1" applyFill="1" applyBorder="1" applyAlignment="1">
      <alignment horizontal="center" wrapText="1"/>
    </xf>
    <xf numFmtId="0" fontId="21" fillId="3" borderId="13" xfId="0" applyFont="1" applyFill="1" applyBorder="1" applyAlignment="1">
      <alignment horizontal="center" wrapText="1"/>
    </xf>
    <xf numFmtId="0" fontId="21" fillId="3" borderId="0" xfId="0" applyFont="1" applyFill="1" applyAlignment="1">
      <alignment horizontal="center" wrapText="1"/>
    </xf>
    <xf numFmtId="0" fontId="12" fillId="2" borderId="14" xfId="0" applyFont="1" applyFill="1" applyBorder="1" applyAlignment="1">
      <alignment horizontal="center" wrapText="1"/>
    </xf>
    <xf numFmtId="49" fontId="4" fillId="2" borderId="4" xfId="0" applyNumberFormat="1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 wrapText="1"/>
    </xf>
    <xf numFmtId="0" fontId="22" fillId="2" borderId="1" xfId="0" applyFont="1" applyFill="1" applyBorder="1" applyAlignment="1">
      <alignment horizontal="center" wrapText="1"/>
    </xf>
    <xf numFmtId="0" fontId="23" fillId="26" borderId="0" xfId="0" applyFont="1" applyFill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4" fillId="26" borderId="7" xfId="0" applyFont="1" applyFill="1" applyBorder="1" applyAlignment="1">
      <alignment horizontal="center" wrapText="1"/>
    </xf>
    <xf numFmtId="0" fontId="22" fillId="2" borderId="2" xfId="0" applyFont="1" applyFill="1" applyBorder="1" applyAlignment="1">
      <alignment horizontal="center" wrapText="1"/>
    </xf>
    <xf numFmtId="0" fontId="10" fillId="27" borderId="1" xfId="0" applyFont="1" applyFill="1" applyBorder="1" applyAlignment="1">
      <alignment horizontal="center" wrapText="1"/>
    </xf>
    <xf numFmtId="0" fontId="10" fillId="27" borderId="1" xfId="0" applyFont="1" applyFill="1" applyBorder="1" applyAlignment="1">
      <alignment horizontal="left" wrapText="1"/>
    </xf>
    <xf numFmtId="0" fontId="10" fillId="28" borderId="1" xfId="0" applyFont="1" applyFill="1" applyBorder="1" applyAlignment="1">
      <alignment horizontal="center" wrapText="1"/>
    </xf>
    <xf numFmtId="0" fontId="10" fillId="29" borderId="1" xfId="0" applyFont="1" applyFill="1" applyBorder="1" applyAlignment="1">
      <alignment horizontal="center" wrapText="1"/>
    </xf>
    <xf numFmtId="0" fontId="10" fillId="29" borderId="1" xfId="0" applyFont="1" applyFill="1" applyBorder="1" applyAlignment="1">
      <alignment horizontal="left" wrapText="1"/>
    </xf>
    <xf numFmtId="0" fontId="10" fillId="30" borderId="1" xfId="0" applyFont="1" applyFill="1" applyBorder="1" applyAlignment="1">
      <alignment horizontal="center" wrapText="1"/>
    </xf>
    <xf numFmtId="0" fontId="10" fillId="30" borderId="1" xfId="0" applyFont="1" applyFill="1" applyBorder="1" applyAlignment="1">
      <alignment horizontal="left" wrapText="1"/>
    </xf>
    <xf numFmtId="0" fontId="10" fillId="31" borderId="3" xfId="0" applyFont="1" applyFill="1" applyBorder="1" applyAlignment="1">
      <alignment horizontal="center" wrapText="1"/>
    </xf>
    <xf numFmtId="0" fontId="10" fillId="32" borderId="2" xfId="0" applyFont="1" applyFill="1" applyBorder="1" applyAlignment="1">
      <alignment horizontal="center" wrapText="1"/>
    </xf>
    <xf numFmtId="0" fontId="10" fillId="33" borderId="1" xfId="0" applyFont="1" applyFill="1" applyBorder="1" applyAlignment="1">
      <alignment horizontal="center" wrapText="1"/>
    </xf>
    <xf numFmtId="0" fontId="10" fillId="33" borderId="16" xfId="0" applyFont="1" applyFill="1" applyBorder="1" applyAlignment="1">
      <alignment horizontal="center" wrapText="1"/>
    </xf>
    <xf numFmtId="0" fontId="26" fillId="34" borderId="1" xfId="0" applyFont="1" applyFill="1" applyBorder="1" applyAlignment="1">
      <alignment horizontal="center" vertical="center" wrapText="1"/>
    </xf>
    <xf numFmtId="0" fontId="10" fillId="30" borderId="2" xfId="0" applyFont="1" applyFill="1" applyBorder="1" applyAlignment="1">
      <alignment horizontal="left" wrapText="1"/>
    </xf>
    <xf numFmtId="0" fontId="27" fillId="35" borderId="1" xfId="0" applyFont="1" applyFill="1" applyBorder="1" applyAlignment="1">
      <alignment horizontal="center" vertical="center" wrapText="1"/>
    </xf>
    <xf numFmtId="0" fontId="28" fillId="35" borderId="1" xfId="0" applyFont="1" applyFill="1" applyBorder="1" applyAlignment="1">
      <alignment horizontal="center" vertical="center" wrapText="1"/>
    </xf>
    <xf numFmtId="0" fontId="29" fillId="35" borderId="1" xfId="0" applyFont="1" applyFill="1" applyBorder="1" applyAlignment="1">
      <alignment horizontal="center" vertical="center" wrapText="1"/>
    </xf>
    <xf numFmtId="0" fontId="27" fillId="35" borderId="0" xfId="0" applyFont="1" applyFill="1" applyAlignment="1">
      <alignment horizontal="center" vertical="center" wrapText="1"/>
    </xf>
    <xf numFmtId="0" fontId="4" fillId="36" borderId="0" xfId="0" applyFont="1" applyFill="1" applyAlignment="1">
      <alignment horizontal="center" vertical="center" wrapText="1"/>
    </xf>
    <xf numFmtId="1" fontId="4" fillId="36" borderId="0" xfId="0" applyNumberFormat="1" applyFont="1" applyFill="1" applyAlignment="1">
      <alignment horizontal="center" vertical="center" wrapText="1"/>
    </xf>
    <xf numFmtId="1" fontId="4" fillId="37" borderId="0" xfId="0" applyNumberFormat="1" applyFont="1" applyFill="1" applyAlignment="1">
      <alignment horizontal="center" vertical="center" wrapText="1"/>
    </xf>
    <xf numFmtId="0" fontId="4" fillId="37" borderId="0" xfId="0" applyFont="1" applyFill="1" applyAlignment="1">
      <alignment horizontal="center" vertical="center" wrapText="1"/>
    </xf>
    <xf numFmtId="0" fontId="4" fillId="38" borderId="0" xfId="0" applyFont="1" applyFill="1" applyAlignment="1">
      <alignment horizontal="center" vertical="center" wrapText="1"/>
    </xf>
    <xf numFmtId="1" fontId="4" fillId="38" borderId="0" xfId="0" applyNumberFormat="1" applyFont="1" applyFill="1" applyAlignment="1">
      <alignment horizontal="center" vertical="center" wrapText="1"/>
    </xf>
    <xf numFmtId="0" fontId="4" fillId="39" borderId="0" xfId="0" applyFont="1" applyFill="1" applyAlignment="1">
      <alignment horizontal="center" vertical="center" wrapText="1"/>
    </xf>
    <xf numFmtId="1" fontId="4" fillId="39" borderId="0" xfId="0" applyNumberFormat="1" applyFont="1" applyFill="1" applyAlignment="1">
      <alignment horizontal="center" vertical="center" wrapText="1"/>
    </xf>
    <xf numFmtId="0" fontId="4" fillId="40" borderId="0" xfId="0" applyFont="1" applyFill="1" applyAlignment="1">
      <alignment horizontal="center" vertical="center" wrapText="1"/>
    </xf>
    <xf numFmtId="1" fontId="4" fillId="40" borderId="0" xfId="0" applyNumberFormat="1" applyFont="1" applyFill="1" applyAlignment="1">
      <alignment horizontal="center" vertical="center" wrapText="1"/>
    </xf>
    <xf numFmtId="0" fontId="4" fillId="41" borderId="0" xfId="0" applyFont="1" applyFill="1" applyAlignment="1">
      <alignment horizontal="center" vertical="center" wrapText="1"/>
    </xf>
    <xf numFmtId="1" fontId="4" fillId="38" borderId="0" xfId="0" applyNumberFormat="1" applyFont="1" applyFill="1" applyAlignment="1">
      <alignment horizontal="center" wrapText="1"/>
    </xf>
    <xf numFmtId="0" fontId="0" fillId="42" borderId="0" xfId="0" applyFill="1" applyAlignment="1">
      <alignment horizontal="center" vertical="center" wrapText="1"/>
    </xf>
    <xf numFmtId="0" fontId="0" fillId="43" borderId="0" xfId="0" applyFill="1" applyAlignment="1">
      <alignment horizontal="center" vertical="center" wrapText="1"/>
    </xf>
    <xf numFmtId="0" fontId="4" fillId="38" borderId="0" xfId="0" applyFont="1" applyFill="1" applyAlignment="1">
      <alignment horizontal="center" wrapText="1"/>
    </xf>
    <xf numFmtId="0" fontId="27" fillId="35" borderId="16" xfId="0" applyFont="1" applyFill="1" applyBorder="1" applyAlignment="1">
      <alignment horizontal="center" vertical="center" wrapText="1"/>
    </xf>
    <xf numFmtId="0" fontId="10" fillId="44" borderId="16" xfId="0" applyFont="1" applyFill="1" applyBorder="1" applyAlignment="1">
      <alignment horizontal="center" wrapText="1"/>
    </xf>
    <xf numFmtId="0" fontId="10" fillId="44" borderId="17" xfId="0" applyFont="1" applyFill="1" applyBorder="1" applyAlignment="1">
      <alignment horizontal="center" wrapText="1"/>
    </xf>
    <xf numFmtId="0" fontId="10" fillId="45" borderId="17" xfId="0" applyFont="1" applyFill="1" applyBorder="1" applyAlignment="1">
      <alignment horizontal="center" wrapText="1"/>
    </xf>
    <xf numFmtId="0" fontId="4" fillId="26" borderId="17" xfId="0" applyFont="1" applyFill="1" applyBorder="1" applyAlignment="1">
      <alignment horizontal="center" wrapText="1"/>
    </xf>
    <xf numFmtId="0" fontId="10" fillId="0" borderId="17" xfId="0" applyFont="1" applyBorder="1" applyAlignment="1">
      <alignment horizontal="center" wrapText="1"/>
    </xf>
    <xf numFmtId="0" fontId="10" fillId="46" borderId="17" xfId="0" applyFont="1" applyFill="1" applyBorder="1" applyAlignment="1">
      <alignment horizontal="center" wrapText="1"/>
    </xf>
    <xf numFmtId="0" fontId="4" fillId="47" borderId="0" xfId="0" applyFont="1" applyFill="1" applyAlignment="1">
      <alignment horizontal="left" vertical="center" wrapText="1"/>
    </xf>
    <xf numFmtId="0" fontId="4" fillId="47" borderId="0" xfId="0" applyFont="1" applyFill="1" applyAlignment="1">
      <alignment horizontal="center" vertical="center" wrapText="1"/>
    </xf>
    <xf numFmtId="0" fontId="10" fillId="47" borderId="0" xfId="0" applyFont="1" applyFill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14" fontId="4" fillId="47" borderId="0" xfId="0" applyNumberFormat="1" applyFont="1" applyFill="1" applyAlignment="1">
      <alignment horizontal="center" vertical="center" wrapText="1"/>
    </xf>
    <xf numFmtId="0" fontId="4" fillId="47" borderId="1" xfId="0" applyFont="1" applyFill="1" applyBorder="1" applyAlignment="1">
      <alignment horizontal="left" vertical="center" wrapText="1"/>
    </xf>
    <xf numFmtId="0" fontId="4" fillId="47" borderId="1" xfId="0" applyFont="1" applyFill="1" applyBorder="1" applyAlignment="1">
      <alignment horizontal="center" vertical="center" wrapText="1"/>
    </xf>
    <xf numFmtId="0" fontId="4" fillId="47" borderId="4" xfId="0" applyFont="1" applyFill="1" applyBorder="1" applyAlignment="1">
      <alignment horizontal="center" vertical="center" wrapText="1"/>
    </xf>
    <xf numFmtId="1" fontId="4" fillId="47" borderId="0" xfId="0" applyNumberFormat="1" applyFont="1" applyFill="1" applyAlignment="1">
      <alignment horizontal="center" vertical="center" wrapText="1"/>
    </xf>
    <xf numFmtId="0" fontId="0" fillId="48" borderId="0" xfId="0" applyFill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0" fillId="0" borderId="17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3" fillId="0" borderId="17" xfId="0" applyFont="1" applyBorder="1"/>
    <xf numFmtId="0" fontId="30" fillId="0" borderId="0" xfId="0" applyFont="1" applyAlignment="1">
      <alignment horizontal="center"/>
    </xf>
    <xf numFmtId="0" fontId="3" fillId="0" borderId="8" xfId="0" applyFont="1" applyBorder="1" applyAlignment="1">
      <alignment horizontal="center" vertical="center"/>
    </xf>
    <xf numFmtId="49" fontId="3" fillId="49" borderId="0" xfId="0" applyNumberFormat="1" applyFont="1" applyFill="1" applyAlignment="1">
      <alignment horizontal="left"/>
    </xf>
    <xf numFmtId="0" fontId="3" fillId="0" borderId="0" xfId="0" applyFont="1"/>
    <xf numFmtId="165" fontId="9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165" fontId="10" fillId="37" borderId="8" xfId="0" applyNumberFormat="1" applyFont="1" applyFill="1" applyBorder="1" applyAlignment="1">
      <alignment horizontal="center"/>
    </xf>
    <xf numFmtId="165" fontId="10" fillId="50" borderId="0" xfId="0" applyNumberFormat="1" applyFont="1" applyFill="1" applyAlignment="1">
      <alignment horizontal="center"/>
    </xf>
    <xf numFmtId="165" fontId="10" fillId="51" borderId="0" xfId="0" applyNumberFormat="1" applyFont="1" applyFill="1" applyAlignment="1">
      <alignment horizontal="center"/>
    </xf>
    <xf numFmtId="165" fontId="11" fillId="0" borderId="0" xfId="0" applyNumberFormat="1" applyFont="1" applyAlignment="1">
      <alignment horizontal="center"/>
    </xf>
    <xf numFmtId="2" fontId="12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2" fontId="1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5" fontId="34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0" fontId="35" fillId="0" borderId="0" xfId="0" applyFont="1" applyAlignment="1">
      <alignment horizontal="center"/>
    </xf>
    <xf numFmtId="0" fontId="3" fillId="0" borderId="12" xfId="0" applyFont="1" applyBorder="1" applyAlignment="1">
      <alignment horizontal="center"/>
    </xf>
    <xf numFmtId="165" fontId="3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5" fontId="37" fillId="0" borderId="0" xfId="0" applyNumberFormat="1" applyFont="1" applyAlignment="1">
      <alignment horizontal="center"/>
    </xf>
    <xf numFmtId="0" fontId="38" fillId="0" borderId="0" xfId="0" applyFont="1" applyAlignment="1">
      <alignment horizontal="center"/>
    </xf>
    <xf numFmtId="165" fontId="20" fillId="0" borderId="0" xfId="4" applyNumberFormat="1" applyAlignment="1">
      <alignment horizontal="center"/>
    </xf>
    <xf numFmtId="165" fontId="23" fillId="0" borderId="0" xfId="0" applyNumberFormat="1" applyFont="1" applyAlignment="1">
      <alignment horizontal="center"/>
    </xf>
    <xf numFmtId="165" fontId="39" fillId="0" borderId="0" xfId="4" applyNumberFormat="1" applyFont="1" applyAlignment="1">
      <alignment horizontal="center"/>
    </xf>
    <xf numFmtId="165" fontId="40" fillId="0" borderId="0" xfId="4" applyNumberFormat="1" applyFont="1" applyAlignment="1">
      <alignment horizontal="center"/>
    </xf>
    <xf numFmtId="0" fontId="38" fillId="0" borderId="0" xfId="0" applyFont="1"/>
    <xf numFmtId="165" fontId="3" fillId="52" borderId="0" xfId="0" applyNumberFormat="1" applyFont="1" applyFill="1" applyAlignment="1">
      <alignment horizontal="center"/>
    </xf>
    <xf numFmtId="0" fontId="2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2" applyBorder="1" applyAlignment="1">
      <alignment horizontal="center"/>
    </xf>
    <xf numFmtId="49" fontId="3" fillId="37" borderId="1" xfId="0" applyNumberFormat="1" applyFont="1" applyFill="1" applyBorder="1" applyAlignment="1">
      <alignment horizontal="left" vertical="center"/>
    </xf>
    <xf numFmtId="1" fontId="23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165" fontId="23" fillId="0" borderId="1" xfId="0" applyNumberFormat="1" applyFont="1" applyBorder="1" applyAlignment="1">
      <alignment horizontal="center"/>
    </xf>
    <xf numFmtId="14" fontId="23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165" fontId="42" fillId="0" borderId="0" xfId="0" applyNumberFormat="1" applyFont="1" applyAlignment="1">
      <alignment horizontal="center"/>
    </xf>
    <xf numFmtId="0" fontId="23" fillId="0" borderId="0" xfId="0" applyFont="1"/>
    <xf numFmtId="165" fontId="41" fillId="0" borderId="0" xfId="0" applyNumberFormat="1" applyFont="1" applyAlignment="1">
      <alignment horizontal="center"/>
    </xf>
    <xf numFmtId="2" fontId="43" fillId="0" borderId="0" xfId="0" applyNumberFormat="1" applyFont="1" applyAlignment="1">
      <alignment horizontal="center"/>
    </xf>
    <xf numFmtId="1" fontId="23" fillId="0" borderId="0" xfId="0" applyNumberFormat="1" applyFont="1" applyAlignment="1">
      <alignment horizontal="center"/>
    </xf>
    <xf numFmtId="0" fontId="3" fillId="0" borderId="1" xfId="0" applyFont="1" applyBorder="1"/>
    <xf numFmtId="14" fontId="23" fillId="0" borderId="1" xfId="0" applyNumberFormat="1" applyFont="1" applyBorder="1" applyAlignment="1">
      <alignment horizontal="center"/>
    </xf>
    <xf numFmtId="1" fontId="3" fillId="0" borderId="19" xfId="0" applyNumberFormat="1" applyFont="1" applyBorder="1" applyAlignment="1">
      <alignment horizontal="center"/>
    </xf>
    <xf numFmtId="0" fontId="0" fillId="32" borderId="2" xfId="0" applyFill="1" applyBorder="1"/>
    <xf numFmtId="165" fontId="0" fillId="0" borderId="1" xfId="0" applyNumberFormat="1" applyBorder="1" applyAlignment="1">
      <alignment horizontal="center"/>
    </xf>
    <xf numFmtId="0" fontId="3" fillId="0" borderId="16" xfId="0" applyFont="1" applyBorder="1" applyAlignment="1">
      <alignment horizontal="center"/>
    </xf>
    <xf numFmtId="1" fontId="3" fillId="0" borderId="16" xfId="0" applyNumberFormat="1" applyFont="1" applyBorder="1" applyAlignment="1">
      <alignment horizontal="center"/>
    </xf>
    <xf numFmtId="0" fontId="0" fillId="0" borderId="3" xfId="0" applyBorder="1"/>
    <xf numFmtId="0" fontId="0" fillId="0" borderId="1" xfId="0" applyBorder="1"/>
    <xf numFmtId="0" fontId="10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44" fillId="0" borderId="4" xfId="0" applyFont="1" applyBorder="1" applyAlignment="1">
      <alignment horizontal="left"/>
    </xf>
    <xf numFmtId="0" fontId="22" fillId="0" borderId="4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30" fillId="0" borderId="4" xfId="0" applyFont="1" applyBorder="1" applyAlignment="1">
      <alignment horizontal="center"/>
    </xf>
    <xf numFmtId="0" fontId="30" fillId="0" borderId="14" xfId="0" applyFont="1" applyBorder="1" applyAlignment="1">
      <alignment horizontal="center"/>
    </xf>
    <xf numFmtId="0" fontId="31" fillId="49" borderId="14" xfId="0" applyFont="1" applyFill="1" applyBorder="1" applyAlignment="1">
      <alignment horizontal="center"/>
    </xf>
    <xf numFmtId="0" fontId="45" fillId="49" borderId="4" xfId="0" applyFont="1" applyFill="1" applyBorder="1" applyAlignment="1">
      <alignment horizontal="center"/>
    </xf>
    <xf numFmtId="0" fontId="46" fillId="49" borderId="4" xfId="0" applyFont="1" applyFill="1" applyBorder="1" applyAlignment="1">
      <alignment horizontal="center"/>
    </xf>
    <xf numFmtId="0" fontId="31" fillId="49" borderId="4" xfId="0" applyFont="1" applyFill="1" applyBorder="1" applyAlignment="1">
      <alignment horizontal="center"/>
    </xf>
    <xf numFmtId="0" fontId="33" fillId="49" borderId="15" xfId="0" applyFont="1" applyFill="1" applyBorder="1" applyAlignment="1">
      <alignment horizontal="center"/>
    </xf>
    <xf numFmtId="0" fontId="3" fillId="49" borderId="14" xfId="0" applyFont="1" applyFill="1" applyBorder="1" applyAlignment="1">
      <alignment horizontal="left"/>
    </xf>
    <xf numFmtId="0" fontId="3" fillId="49" borderId="4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49" borderId="4" xfId="0" applyNumberFormat="1" applyFill="1" applyBorder="1" applyAlignment="1">
      <alignment horizontal="left"/>
    </xf>
    <xf numFmtId="165" fontId="35" fillId="0" borderId="0" xfId="0" applyNumberFormat="1" applyFont="1" applyAlignment="1">
      <alignment horizontal="center"/>
    </xf>
    <xf numFmtId="2" fontId="3" fillId="0" borderId="12" xfId="0" applyNumberFormat="1" applyFont="1" applyBorder="1" applyAlignment="1">
      <alignment horizontal="center"/>
    </xf>
    <xf numFmtId="165" fontId="38" fillId="0" borderId="0" xfId="0" applyNumberFormat="1" applyFont="1" applyAlignment="1">
      <alignment horizontal="center"/>
    </xf>
    <xf numFmtId="0" fontId="0" fillId="0" borderId="12" xfId="0" applyBorder="1" applyAlignment="1">
      <alignment horizontal="center"/>
    </xf>
    <xf numFmtId="165" fontId="47" fillId="0" borderId="0" xfId="4" applyNumberFormat="1" applyFont="1" applyAlignment="1">
      <alignment horizontal="center"/>
    </xf>
    <xf numFmtId="0" fontId="41" fillId="0" borderId="0" xfId="0" applyFont="1" applyAlignment="1">
      <alignment horizontal="center"/>
    </xf>
    <xf numFmtId="0" fontId="23" fillId="54" borderId="1" xfId="2" applyFont="1" applyFill="1" applyBorder="1" applyAlignment="1">
      <alignment horizontal="center"/>
    </xf>
    <xf numFmtId="49" fontId="23" fillId="53" borderId="1" xfId="0" applyNumberFormat="1" applyFont="1" applyFill="1" applyBorder="1" applyAlignment="1">
      <alignment horizontal="left"/>
    </xf>
    <xf numFmtId="0" fontId="12" fillId="0" borderId="0" xfId="0" applyFont="1" applyAlignment="1">
      <alignment horizontal="center"/>
    </xf>
    <xf numFmtId="2" fontId="23" fillId="0" borderId="0" xfId="0" applyNumberFormat="1" applyFont="1" applyAlignment="1">
      <alignment horizontal="center"/>
    </xf>
    <xf numFmtId="14" fontId="0" fillId="0" borderId="1" xfId="0" applyNumberForma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49" fontId="0" fillId="0" borderId="4" xfId="0" applyNumberFormat="1" applyBorder="1" applyAlignment="1">
      <alignment horizontal="left"/>
    </xf>
    <xf numFmtId="165" fontId="0" fillId="0" borderId="12" xfId="0" applyNumberFormat="1" applyBorder="1" applyAlignment="1">
      <alignment horizontal="center"/>
    </xf>
    <xf numFmtId="1" fontId="20" fillId="0" borderId="0" xfId="4" applyNumberFormat="1" applyAlignment="1">
      <alignment horizontal="center"/>
    </xf>
    <xf numFmtId="0" fontId="23" fillId="13" borderId="1" xfId="2" applyFont="1" applyFill="1" applyBorder="1" applyAlignment="1">
      <alignment horizontal="center"/>
    </xf>
    <xf numFmtId="49" fontId="23" fillId="37" borderId="1" xfId="0" applyNumberFormat="1" applyFont="1" applyFill="1" applyBorder="1" applyAlignment="1">
      <alignment horizontal="left"/>
    </xf>
    <xf numFmtId="0" fontId="4" fillId="0" borderId="0" xfId="0" applyFont="1"/>
    <xf numFmtId="165" fontId="3" fillId="0" borderId="0" xfId="0" applyNumberFormat="1" applyFont="1"/>
    <xf numFmtId="165" fontId="3" fillId="0" borderId="1" xfId="0" applyNumberFormat="1" applyFont="1" applyBorder="1"/>
    <xf numFmtId="0" fontId="0" fillId="0" borderId="4" xfId="0" applyBorder="1" applyAlignment="1">
      <alignment horizontal="left"/>
    </xf>
    <xf numFmtId="0" fontId="3" fillId="0" borderId="4" xfId="0" applyFont="1" applyBorder="1" applyAlignment="1">
      <alignment horizontal="center"/>
    </xf>
    <xf numFmtId="0" fontId="31" fillId="38" borderId="4" xfId="0" applyFont="1" applyFill="1" applyBorder="1" applyAlignment="1">
      <alignment horizontal="left"/>
    </xf>
    <xf numFmtId="0" fontId="45" fillId="13" borderId="4" xfId="0" applyFont="1" applyFill="1" applyBorder="1" applyAlignment="1">
      <alignment horizontal="left"/>
    </xf>
    <xf numFmtId="0" fontId="31" fillId="0" borderId="15" xfId="0" applyFont="1" applyBorder="1"/>
    <xf numFmtId="0" fontId="0" fillId="0" borderId="14" xfId="0" applyBorder="1" applyAlignment="1">
      <alignment horizontal="left"/>
    </xf>
    <xf numFmtId="0" fontId="9" fillId="0" borderId="4" xfId="0" applyFont="1" applyBorder="1" applyAlignment="1">
      <alignment horizontal="center"/>
    </xf>
    <xf numFmtId="0" fontId="0" fillId="0" borderId="4" xfId="0" applyBorder="1"/>
    <xf numFmtId="0" fontId="9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65" fontId="3" fillId="0" borderId="12" xfId="0" applyNumberFormat="1" applyFont="1" applyBorder="1" applyAlignment="1">
      <alignment horizontal="center"/>
    </xf>
    <xf numFmtId="1" fontId="38" fillId="0" borderId="0" xfId="0" applyNumberFormat="1" applyFont="1" applyAlignment="1">
      <alignment horizontal="center"/>
    </xf>
    <xf numFmtId="165" fontId="49" fillId="0" borderId="0" xfId="0" applyNumberFormat="1" applyFont="1" applyAlignment="1">
      <alignment horizontal="center"/>
    </xf>
    <xf numFmtId="0" fontId="50" fillId="0" borderId="0" xfId="0" applyFont="1" applyAlignment="1">
      <alignment horizontal="center"/>
    </xf>
    <xf numFmtId="0" fontId="41" fillId="0" borderId="0" xfId="0" applyFont="1" applyAlignment="1">
      <alignment horizontal="left"/>
    </xf>
    <xf numFmtId="0" fontId="23" fillId="0" borderId="0" xfId="0" applyFont="1" applyAlignment="1">
      <alignment vertical="center"/>
    </xf>
    <xf numFmtId="0" fontId="3" fillId="53" borderId="1" xfId="0" applyFont="1" applyFill="1" applyBorder="1" applyAlignment="1">
      <alignment horizontal="left"/>
    </xf>
    <xf numFmtId="0" fontId="23" fillId="0" borderId="3" xfId="0" applyFont="1" applyBorder="1" applyAlignment="1">
      <alignment horizontal="center"/>
    </xf>
    <xf numFmtId="0" fontId="23" fillId="0" borderId="1" xfId="0" applyFont="1" applyBorder="1"/>
    <xf numFmtId="0" fontId="23" fillId="0" borderId="1" xfId="0" applyFont="1" applyBorder="1" applyAlignment="1">
      <alignment horizontal="right"/>
    </xf>
    <xf numFmtId="0" fontId="4" fillId="53" borderId="0" xfId="0" applyFont="1" applyFill="1" applyAlignment="1">
      <alignment horizontal="center"/>
    </xf>
    <xf numFmtId="0" fontId="42" fillId="0" borderId="0" xfId="0" applyFont="1"/>
    <xf numFmtId="49" fontId="3" fillId="0" borderId="0" xfId="0" applyNumberFormat="1" applyFont="1" applyAlignment="1">
      <alignment horizontal="left"/>
    </xf>
    <xf numFmtId="2" fontId="9" fillId="0" borderId="0" xfId="0" applyNumberFormat="1" applyFont="1" applyAlignment="1">
      <alignment horizontal="center"/>
    </xf>
    <xf numFmtId="0" fontId="0" fillId="0" borderId="1" xfId="0" applyBorder="1" applyAlignment="1">
      <alignment horizontal="right"/>
    </xf>
    <xf numFmtId="1" fontId="3" fillId="0" borderId="1" xfId="0" applyNumberFormat="1" applyFon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1" fillId="55" borderId="4" xfId="0" applyFont="1" applyFill="1" applyBorder="1" applyAlignment="1">
      <alignment horizontal="center"/>
    </xf>
    <xf numFmtId="0" fontId="31" fillId="49" borderId="15" xfId="0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65" fontId="23" fillId="0" borderId="0" xfId="0" applyNumberFormat="1" applyFont="1" applyAlignment="1">
      <alignment horizontal="center" wrapText="1"/>
    </xf>
    <xf numFmtId="0" fontId="36" fillId="0" borderId="0" xfId="0" applyFont="1"/>
    <xf numFmtId="165" fontId="51" fillId="0" borderId="12" xfId="0" applyNumberFormat="1" applyFont="1" applyBorder="1" applyAlignment="1">
      <alignment horizontal="center"/>
    </xf>
    <xf numFmtId="0" fontId="20" fillId="0" borderId="0" xfId="0" applyFont="1" applyAlignment="1">
      <alignment horizontal="center"/>
    </xf>
    <xf numFmtId="1" fontId="20" fillId="0" borderId="0" xfId="0" applyNumberFormat="1" applyFont="1" applyAlignment="1">
      <alignment horizontal="center"/>
    </xf>
    <xf numFmtId="0" fontId="51" fillId="0" borderId="0" xfId="0" applyFont="1" applyAlignment="1">
      <alignment horizontal="center"/>
    </xf>
    <xf numFmtId="1" fontId="51" fillId="0" borderId="0" xfId="0" applyNumberFormat="1" applyFont="1" applyAlignment="1">
      <alignment horizontal="center"/>
    </xf>
    <xf numFmtId="0" fontId="23" fillId="0" borderId="0" xfId="0" applyFont="1" applyAlignment="1">
      <alignment horizontal="left"/>
    </xf>
    <xf numFmtId="49" fontId="3" fillId="53" borderId="1" xfId="0" applyNumberFormat="1" applyFont="1" applyFill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22" fillId="0" borderId="4" xfId="0" applyFont="1" applyBorder="1" applyAlignment="1">
      <alignment horizontal="left"/>
    </xf>
    <xf numFmtId="0" fontId="22" fillId="56" borderId="4" xfId="0" applyFont="1" applyFill="1" applyBorder="1" applyAlignment="1">
      <alignment horizontal="center"/>
    </xf>
    <xf numFmtId="0" fontId="3" fillId="56" borderId="1" xfId="0" applyFont="1" applyFill="1" applyBorder="1"/>
    <xf numFmtId="0" fontId="3" fillId="56" borderId="1" xfId="0" applyFont="1" applyFill="1" applyBorder="1" applyAlignment="1">
      <alignment horizontal="center"/>
    </xf>
    <xf numFmtId="0" fontId="3" fillId="56" borderId="14" xfId="0" applyFont="1" applyFill="1" applyBorder="1" applyAlignment="1">
      <alignment horizontal="center"/>
    </xf>
    <xf numFmtId="0" fontId="3" fillId="56" borderId="4" xfId="0" applyFont="1" applyFill="1" applyBorder="1" applyAlignment="1">
      <alignment horizontal="center"/>
    </xf>
    <xf numFmtId="0" fontId="30" fillId="56" borderId="4" xfId="0" applyFont="1" applyFill="1" applyBorder="1" applyAlignment="1">
      <alignment horizontal="center"/>
    </xf>
    <xf numFmtId="0" fontId="30" fillId="56" borderId="14" xfId="0" applyFont="1" applyFill="1" applyBorder="1" applyAlignment="1">
      <alignment horizontal="center"/>
    </xf>
    <xf numFmtId="0" fontId="31" fillId="56" borderId="14" xfId="0" applyFont="1" applyFill="1" applyBorder="1" applyAlignment="1">
      <alignment horizontal="center"/>
    </xf>
    <xf numFmtId="0" fontId="31" fillId="56" borderId="4" xfId="0" applyFont="1" applyFill="1" applyBorder="1" applyAlignment="1">
      <alignment horizontal="center"/>
    </xf>
    <xf numFmtId="0" fontId="32" fillId="56" borderId="4" xfId="0" applyFont="1" applyFill="1" applyBorder="1" applyAlignment="1">
      <alignment horizontal="center"/>
    </xf>
    <xf numFmtId="0" fontId="33" fillId="56" borderId="15" xfId="0" applyFont="1" applyFill="1" applyBorder="1" applyAlignment="1">
      <alignment horizontal="center"/>
    </xf>
    <xf numFmtId="0" fontId="3" fillId="56" borderId="14" xfId="0" applyFont="1" applyFill="1" applyBorder="1" applyAlignment="1">
      <alignment horizontal="left"/>
    </xf>
    <xf numFmtId="0" fontId="3" fillId="56" borderId="1" xfId="0" applyFont="1" applyFill="1" applyBorder="1" applyAlignment="1">
      <alignment horizontal="center" vertical="center"/>
    </xf>
    <xf numFmtId="0" fontId="3" fillId="56" borderId="4" xfId="0" applyFont="1" applyFill="1" applyBorder="1" applyAlignment="1">
      <alignment horizontal="center" vertical="center"/>
    </xf>
    <xf numFmtId="49" fontId="3" fillId="57" borderId="4" xfId="0" applyNumberFormat="1" applyFont="1" applyFill="1" applyBorder="1" applyAlignment="1">
      <alignment horizontal="left"/>
    </xf>
    <xf numFmtId="0" fontId="0" fillId="57" borderId="0" xfId="0" applyFill="1" applyAlignment="1">
      <alignment horizontal="center"/>
    </xf>
    <xf numFmtId="0" fontId="10" fillId="59" borderId="8" xfId="0" applyFont="1" applyFill="1" applyBorder="1" applyAlignment="1">
      <alignment horizontal="center"/>
    </xf>
    <xf numFmtId="165" fontId="10" fillId="60" borderId="0" xfId="0" applyNumberFormat="1" applyFont="1" applyFill="1" applyAlignment="1">
      <alignment horizontal="center"/>
    </xf>
    <xf numFmtId="165" fontId="10" fillId="54" borderId="0" xfId="0" applyNumberFormat="1" applyFont="1" applyFill="1" applyAlignment="1">
      <alignment horizontal="center"/>
    </xf>
    <xf numFmtId="0" fontId="53" fillId="0" borderId="0" xfId="0" applyFont="1" applyAlignment="1">
      <alignment horizontal="center"/>
    </xf>
    <xf numFmtId="165" fontId="0" fillId="0" borderId="0" xfId="0" applyNumberFormat="1" applyAlignment="1">
      <alignment horizontal="center" vertical="center"/>
    </xf>
    <xf numFmtId="49" fontId="23" fillId="37" borderId="1" xfId="0" applyNumberFormat="1" applyFont="1" applyFill="1" applyBorder="1" applyAlignment="1">
      <alignment horizontal="left" vertical="center"/>
    </xf>
    <xf numFmtId="0" fontId="20" fillId="0" borderId="1" xfId="0" applyFont="1" applyBorder="1" applyAlignment="1">
      <alignment horizontal="center" vertical="center"/>
    </xf>
    <xf numFmtId="14" fontId="2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/>
    </xf>
    <xf numFmtId="0" fontId="3" fillId="53" borderId="1" xfId="0" applyFont="1" applyFill="1" applyBorder="1" applyAlignment="1">
      <alignment horizontal="center"/>
    </xf>
    <xf numFmtId="0" fontId="23" fillId="0" borderId="1" xfId="2" applyFont="1" applyBorder="1" applyAlignment="1">
      <alignment horizontal="center"/>
    </xf>
    <xf numFmtId="0" fontId="3" fillId="50" borderId="1" xfId="0" applyFont="1" applyFill="1" applyBorder="1" applyAlignment="1">
      <alignment horizontal="center"/>
    </xf>
    <xf numFmtId="165" fontId="8" fillId="0" borderId="0" xfId="0" applyNumberFormat="1" applyFont="1" applyAlignment="1">
      <alignment horizontal="center"/>
    </xf>
    <xf numFmtId="49" fontId="23" fillId="0" borderId="1" xfId="0" applyNumberFormat="1" applyFont="1" applyBorder="1" applyAlignment="1">
      <alignment horizontal="center"/>
    </xf>
    <xf numFmtId="0" fontId="32" fillId="49" borderId="4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165" fontId="23" fillId="0" borderId="0" xfId="0" applyNumberFormat="1" applyFont="1" applyAlignment="1">
      <alignment horizontal="center" vertical="center"/>
    </xf>
    <xf numFmtId="165" fontId="20" fillId="0" borderId="12" xfId="4" applyNumberFormat="1" applyBorder="1" applyAlignment="1">
      <alignment horizontal="center"/>
    </xf>
    <xf numFmtId="165" fontId="37" fillId="52" borderId="0" xfId="0" applyNumberFormat="1" applyFont="1" applyFill="1" applyAlignment="1">
      <alignment horizontal="center"/>
    </xf>
    <xf numFmtId="0" fontId="20" fillId="0" borderId="12" xfId="4" applyBorder="1" applyAlignment="1">
      <alignment horizontal="center"/>
    </xf>
    <xf numFmtId="165" fontId="1" fillId="0" borderId="1" xfId="1" applyNumberFormat="1" applyBorder="1" applyAlignment="1">
      <alignment horizontal="center"/>
    </xf>
    <xf numFmtId="49" fontId="3" fillId="53" borderId="1" xfId="0" applyNumberFormat="1" applyFont="1" applyFill="1" applyBorder="1" applyAlignment="1">
      <alignment horizontal="left" vertical="center"/>
    </xf>
    <xf numFmtId="0" fontId="3" fillId="61" borderId="0" xfId="0" applyFont="1" applyFill="1" applyAlignment="1">
      <alignment horizontal="center"/>
    </xf>
    <xf numFmtId="0" fontId="23" fillId="61" borderId="0" xfId="0" applyFont="1" applyFill="1"/>
    <xf numFmtId="0" fontId="3" fillId="61" borderId="0" xfId="0" applyFont="1" applyFill="1"/>
    <xf numFmtId="0" fontId="3" fillId="61" borderId="1" xfId="0" applyFont="1" applyFill="1" applyBorder="1"/>
    <xf numFmtId="0" fontId="3" fillId="61" borderId="1" xfId="0" applyFont="1" applyFill="1" applyBorder="1" applyAlignment="1">
      <alignment horizontal="center"/>
    </xf>
    <xf numFmtId="0" fontId="3" fillId="61" borderId="3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31" fillId="49" borderId="14" xfId="0" applyFont="1" applyFill="1" applyBorder="1"/>
    <xf numFmtId="0" fontId="31" fillId="54" borderId="4" xfId="0" applyFont="1" applyFill="1" applyBorder="1" applyAlignment="1">
      <alignment horizontal="center"/>
    </xf>
    <xf numFmtId="0" fontId="3" fillId="0" borderId="14" xfId="0" applyFont="1" applyBorder="1" applyAlignment="1">
      <alignment horizontal="left"/>
    </xf>
    <xf numFmtId="0" fontId="36" fillId="0" borderId="0" xfId="0" applyFont="1" applyAlignment="1">
      <alignment horizontal="center"/>
    </xf>
    <xf numFmtId="0" fontId="3" fillId="0" borderId="20" xfId="0" applyFon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31" fillId="0" borderId="14" xfId="0" applyFont="1" applyBorder="1" applyAlignment="1">
      <alignment horizontal="center"/>
    </xf>
    <xf numFmtId="0" fontId="31" fillId="0" borderId="4" xfId="0" applyFont="1" applyBorder="1" applyAlignment="1">
      <alignment horizontal="center"/>
    </xf>
    <xf numFmtId="0" fontId="32" fillId="0" borderId="4" xfId="0" applyFont="1" applyBorder="1" applyAlignment="1">
      <alignment horizontal="center"/>
    </xf>
    <xf numFmtId="0" fontId="33" fillId="0" borderId="15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20" fillId="0" borderId="0" xfId="4" applyAlignment="1">
      <alignment horizontal="center"/>
    </xf>
    <xf numFmtId="0" fontId="3" fillId="53" borderId="1" xfId="0" applyFont="1" applyFill="1" applyBorder="1" applyAlignment="1">
      <alignment horizontal="left" vertical="center"/>
    </xf>
    <xf numFmtId="0" fontId="45" fillId="0" borderId="4" xfId="0" applyFont="1" applyBorder="1" applyAlignment="1">
      <alignment horizontal="center"/>
    </xf>
    <xf numFmtId="49" fontId="3" fillId="0" borderId="4" xfId="0" applyNumberFormat="1" applyFont="1" applyBorder="1" applyAlignment="1">
      <alignment horizontal="left"/>
    </xf>
    <xf numFmtId="0" fontId="37" fillId="0" borderId="0" xfId="0" applyFont="1" applyAlignment="1">
      <alignment horizontal="center"/>
    </xf>
    <xf numFmtId="165" fontId="37" fillId="37" borderId="8" xfId="0" applyNumberFormat="1" applyFont="1" applyFill="1" applyBorder="1" applyAlignment="1">
      <alignment horizontal="center"/>
    </xf>
    <xf numFmtId="165" fontId="37" fillId="50" borderId="0" xfId="0" applyNumberFormat="1" applyFont="1" applyFill="1" applyAlignment="1">
      <alignment horizontal="center"/>
    </xf>
    <xf numFmtId="0" fontId="54" fillId="0" borderId="0" xfId="0" applyFont="1" applyAlignment="1">
      <alignment horizontal="center"/>
    </xf>
    <xf numFmtId="0" fontId="55" fillId="0" borderId="0" xfId="0" applyFont="1" applyAlignment="1">
      <alignment horizontal="left"/>
    </xf>
    <xf numFmtId="0" fontId="3" fillId="13" borderId="1" xfId="0" applyFont="1" applyFill="1" applyBorder="1" applyAlignment="1">
      <alignment horizontal="center" vertical="center"/>
    </xf>
    <xf numFmtId="165" fontId="51" fillId="0" borderId="0" xfId="0" applyNumberFormat="1" applyFont="1" applyAlignment="1">
      <alignment horizontal="center"/>
    </xf>
    <xf numFmtId="0" fontId="3" fillId="13" borderId="1" xfId="2" applyFill="1" applyBorder="1" applyAlignment="1">
      <alignment horizontal="center"/>
    </xf>
    <xf numFmtId="0" fontId="3" fillId="40" borderId="1" xfId="0" applyFont="1" applyFill="1" applyBorder="1" applyAlignment="1">
      <alignment horizontal="center"/>
    </xf>
    <xf numFmtId="0" fontId="3" fillId="13" borderId="4" xfId="0" applyFont="1" applyFill="1" applyBorder="1" applyAlignment="1">
      <alignment horizontal="center" vertical="center"/>
    </xf>
    <xf numFmtId="0" fontId="3" fillId="54" borderId="1" xfId="2" applyFill="1" applyBorder="1" applyAlignment="1">
      <alignment horizontal="center"/>
    </xf>
    <xf numFmtId="49" fontId="3" fillId="48" borderId="1" xfId="0" applyNumberFormat="1" applyFont="1" applyFill="1" applyBorder="1" applyAlignment="1">
      <alignment horizontal="left" vertical="center"/>
    </xf>
    <xf numFmtId="49" fontId="0" fillId="0" borderId="0" xfId="0" applyNumberFormat="1" applyAlignment="1">
      <alignment horizontal="left"/>
    </xf>
    <xf numFmtId="0" fontId="23" fillId="0" borderId="1" xfId="0" applyFont="1" applyBorder="1" applyAlignment="1">
      <alignment horizontal="left"/>
    </xf>
    <xf numFmtId="0" fontId="10" fillId="0" borderId="3" xfId="0" applyFont="1" applyBorder="1" applyAlignment="1">
      <alignment horizontal="center"/>
    </xf>
    <xf numFmtId="0" fontId="23" fillId="32" borderId="2" xfId="0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23" fillId="0" borderId="1" xfId="0" applyNumberFormat="1" applyFont="1" applyBorder="1" applyAlignment="1">
      <alignment horizontal="center"/>
    </xf>
    <xf numFmtId="2" fontId="23" fillId="0" borderId="3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0" fontId="3" fillId="0" borderId="4" xfId="0" applyFont="1" applyBorder="1"/>
    <xf numFmtId="165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0" fontId="23" fillId="0" borderId="12" xfId="0" applyFont="1" applyBorder="1" applyAlignment="1">
      <alignment horizontal="center" wrapText="1"/>
    </xf>
    <xf numFmtId="0" fontId="36" fillId="0" borderId="0" xfId="0" applyFont="1" applyAlignment="1">
      <alignment wrapText="1"/>
    </xf>
    <xf numFmtId="0" fontId="0" fillId="0" borderId="0" xfId="0" applyAlignment="1">
      <alignment wrapText="1"/>
    </xf>
    <xf numFmtId="1" fontId="0" fillId="0" borderId="0" xfId="0" applyNumberFormat="1" applyAlignment="1">
      <alignment horizontal="center" wrapText="1"/>
    </xf>
    <xf numFmtId="165" fontId="23" fillId="0" borderId="12" xfId="0" applyNumberFormat="1" applyFont="1" applyBorder="1" applyAlignment="1">
      <alignment horizontal="center"/>
    </xf>
    <xf numFmtId="0" fontId="3" fillId="54" borderId="1" xfId="0" applyFont="1" applyFill="1" applyBorder="1" applyAlignment="1">
      <alignment horizontal="center"/>
    </xf>
    <xf numFmtId="49" fontId="3" fillId="37" borderId="1" xfId="0" applyNumberFormat="1" applyFont="1" applyFill="1" applyBorder="1" applyAlignment="1">
      <alignment horizontal="left"/>
    </xf>
    <xf numFmtId="0" fontId="10" fillId="37" borderId="0" xfId="0" applyFont="1" applyFill="1" applyAlignment="1">
      <alignment horizontal="center"/>
    </xf>
    <xf numFmtId="0" fontId="10" fillId="50" borderId="0" xfId="0" applyFont="1" applyFill="1" applyAlignment="1">
      <alignment horizontal="center"/>
    </xf>
    <xf numFmtId="165" fontId="35" fillId="0" borderId="0" xfId="0" applyNumberFormat="1" applyFont="1" applyAlignment="1">
      <alignment horizontal="center" wrapText="1"/>
    </xf>
    <xf numFmtId="0" fontId="23" fillId="0" borderId="0" xfId="0" applyFont="1" applyAlignment="1">
      <alignment horizontal="center" wrapText="1"/>
    </xf>
    <xf numFmtId="2" fontId="0" fillId="0" borderId="0" xfId="0" applyNumberFormat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8" fillId="63" borderId="1" xfId="0" applyNumberFormat="1" applyFont="1" applyFill="1" applyBorder="1" applyAlignment="1">
      <alignment horizontal="center"/>
    </xf>
    <xf numFmtId="1" fontId="23" fillId="0" borderId="1" xfId="0" applyNumberFormat="1" applyFont="1" applyBorder="1" applyAlignment="1">
      <alignment horizontal="center"/>
    </xf>
    <xf numFmtId="166" fontId="23" fillId="0" borderId="1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165" fontId="10" fillId="46" borderId="1" xfId="0" applyNumberFormat="1" applyFont="1" applyFill="1" applyBorder="1" applyAlignment="1">
      <alignment horizontal="center"/>
    </xf>
    <xf numFmtId="0" fontId="58" fillId="0" borderId="1" xfId="0" applyFont="1" applyBorder="1" applyAlignment="1">
      <alignment horizontal="center"/>
    </xf>
    <xf numFmtId="0" fontId="23" fillId="64" borderId="1" xfId="0" applyFont="1" applyFill="1" applyBorder="1" applyAlignment="1">
      <alignment horizontal="center"/>
    </xf>
    <xf numFmtId="14" fontId="23" fillId="0" borderId="1" xfId="0" applyNumberFormat="1" applyFont="1" applyBorder="1" applyAlignment="1">
      <alignment horizontal="left"/>
    </xf>
    <xf numFmtId="0" fontId="22" fillId="65" borderId="4" xfId="0" applyFont="1" applyFill="1" applyBorder="1" applyAlignment="1">
      <alignment horizontal="center"/>
    </xf>
    <xf numFmtId="0" fontId="31" fillId="0" borderId="14" xfId="0" applyFont="1" applyBorder="1"/>
    <xf numFmtId="0" fontId="31" fillId="0" borderId="4" xfId="0" applyFont="1" applyBorder="1"/>
    <xf numFmtId="0" fontId="31" fillId="8" borderId="4" xfId="0" applyFont="1" applyFill="1" applyBorder="1" applyAlignment="1">
      <alignment horizontal="left"/>
    </xf>
    <xf numFmtId="0" fontId="31" fillId="0" borderId="15" xfId="0" applyFont="1" applyBorder="1" applyAlignment="1">
      <alignment horizontal="left"/>
    </xf>
    <xf numFmtId="0" fontId="31" fillId="0" borderId="0" xfId="0" applyFont="1"/>
    <xf numFmtId="1" fontId="9" fillId="0" borderId="4" xfId="0" applyNumberFormat="1" applyFont="1" applyBorder="1" applyAlignment="1">
      <alignment horizontal="center"/>
    </xf>
    <xf numFmtId="165" fontId="3" fillId="0" borderId="0" xfId="0" applyNumberFormat="1" applyFont="1" applyAlignment="1">
      <alignment horizontal="left"/>
    </xf>
    <xf numFmtId="0" fontId="23" fillId="65" borderId="1" xfId="0" applyFont="1" applyFill="1" applyBorder="1" applyAlignment="1">
      <alignment horizontal="center"/>
    </xf>
    <xf numFmtId="1" fontId="23" fillId="0" borderId="3" xfId="0" applyNumberFormat="1" applyFont="1" applyBorder="1" applyAlignment="1">
      <alignment horizontal="center"/>
    </xf>
    <xf numFmtId="0" fontId="0" fillId="0" borderId="14" xfId="0" applyBorder="1"/>
    <xf numFmtId="0" fontId="45" fillId="66" borderId="4" xfId="0" applyFont="1" applyFill="1" applyBorder="1" applyAlignment="1">
      <alignment horizontal="left"/>
    </xf>
    <xf numFmtId="0" fontId="31" fillId="67" borderId="15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49" fontId="3" fillId="49" borderId="4" xfId="0" applyNumberFormat="1" applyFont="1" applyFill="1" applyBorder="1" applyAlignment="1">
      <alignment horizontal="left"/>
    </xf>
    <xf numFmtId="2" fontId="23" fillId="0" borderId="1" xfId="0" applyNumberFormat="1" applyFont="1" applyBorder="1" applyAlignment="1">
      <alignment horizontal="center" vertical="center"/>
    </xf>
    <xf numFmtId="165" fontId="10" fillId="37" borderId="19" xfId="0" applyNumberFormat="1" applyFont="1" applyFill="1" applyBorder="1" applyAlignment="1">
      <alignment horizontal="center"/>
    </xf>
    <xf numFmtId="0" fontId="23" fillId="13" borderId="1" xfId="0" applyFont="1" applyFill="1" applyBorder="1" applyAlignment="1">
      <alignment horizontal="center" vertical="center"/>
    </xf>
    <xf numFmtId="49" fontId="23" fillId="53" borderId="1" xfId="0" applyNumberFormat="1" applyFont="1" applyFill="1" applyBorder="1" applyAlignment="1">
      <alignment horizontal="left" vertical="center"/>
    </xf>
    <xf numFmtId="0" fontId="3" fillId="68" borderId="0" xfId="0" applyFont="1" applyFill="1" applyAlignment="1">
      <alignment horizontal="center"/>
    </xf>
    <xf numFmtId="0" fontId="3" fillId="68" borderId="0" xfId="0" applyFont="1" applyFill="1"/>
    <xf numFmtId="0" fontId="41" fillId="56" borderId="0" xfId="0" applyFont="1" applyFill="1" applyAlignment="1">
      <alignment horizontal="center"/>
    </xf>
    <xf numFmtId="0" fontId="4" fillId="0" borderId="1" xfId="0" applyFont="1" applyBorder="1" applyAlignment="1">
      <alignment horizontal="center"/>
    </xf>
    <xf numFmtId="165" fontId="10" fillId="37" borderId="2" xfId="0" applyNumberFormat="1" applyFont="1" applyFill="1" applyBorder="1" applyAlignment="1">
      <alignment horizontal="center"/>
    </xf>
    <xf numFmtId="0" fontId="10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/>
    </xf>
    <xf numFmtId="0" fontId="0" fillId="0" borderId="17" xfId="0" applyBorder="1" applyAlignment="1">
      <alignment horizontal="center"/>
    </xf>
    <xf numFmtId="165" fontId="34" fillId="52" borderId="0" xfId="0" applyNumberFormat="1" applyFont="1" applyFill="1" applyAlignment="1">
      <alignment horizontal="center"/>
    </xf>
    <xf numFmtId="14" fontId="0" fillId="0" borderId="17" xfId="0" applyNumberFormat="1" applyBorder="1" applyAlignment="1">
      <alignment horizontal="center"/>
    </xf>
    <xf numFmtId="165" fontId="0" fillId="52" borderId="0" xfId="0" applyNumberFormat="1" applyFill="1" applyAlignment="1">
      <alignment horizontal="center"/>
    </xf>
    <xf numFmtId="165" fontId="61" fillId="0" borderId="0" xfId="0" applyNumberFormat="1" applyFont="1" applyAlignment="1">
      <alignment horizontal="center" wrapText="1"/>
    </xf>
    <xf numFmtId="0" fontId="31" fillId="49" borderId="14" xfId="0" applyFont="1" applyFill="1" applyBorder="1" applyAlignment="1">
      <alignment horizontal="left"/>
    </xf>
    <xf numFmtId="0" fontId="0" fillId="49" borderId="14" xfId="0" applyFill="1" applyBorder="1" applyAlignment="1">
      <alignment horizontal="left"/>
    </xf>
    <xf numFmtId="0" fontId="0" fillId="49" borderId="4" xfId="0" applyFill="1" applyBorder="1" applyAlignment="1">
      <alignment horizontal="center"/>
    </xf>
    <xf numFmtId="0" fontId="57" fillId="0" borderId="4" xfId="0" applyFont="1" applyBorder="1" applyAlignment="1">
      <alignment horizontal="center"/>
    </xf>
    <xf numFmtId="0" fontId="51" fillId="0" borderId="4" xfId="0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165" fontId="43" fillId="0" borderId="4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165" fontId="20" fillId="0" borderId="0" xfId="0" applyNumberFormat="1" applyFont="1" applyAlignment="1">
      <alignment horizontal="center"/>
    </xf>
    <xf numFmtId="0" fontId="20" fillId="0" borderId="12" xfId="0" applyFont="1" applyBorder="1" applyAlignment="1">
      <alignment horizontal="center"/>
    </xf>
    <xf numFmtId="165" fontId="23" fillId="0" borderId="8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49" fontId="3" fillId="0" borderId="1" xfId="0" applyNumberFormat="1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3" fillId="13" borderId="1" xfId="0" applyFont="1" applyFill="1" applyBorder="1" applyAlignment="1">
      <alignment horizontal="center"/>
    </xf>
    <xf numFmtId="14" fontId="0" fillId="0" borderId="1" xfId="0" applyNumberFormat="1" applyBorder="1" applyAlignment="1">
      <alignment horizontal="left"/>
    </xf>
    <xf numFmtId="0" fontId="31" fillId="16" borderId="4" xfId="0" applyFont="1" applyFill="1" applyBorder="1" applyAlignment="1">
      <alignment horizontal="left"/>
    </xf>
    <xf numFmtId="0" fontId="3" fillId="37" borderId="1" xfId="0" applyFont="1" applyFill="1" applyBorder="1" applyAlignment="1">
      <alignment horizontal="left"/>
    </xf>
    <xf numFmtId="14" fontId="3" fillId="0" borderId="1" xfId="0" applyNumberFormat="1" applyFont="1" applyBorder="1" applyAlignment="1">
      <alignment horizontal="right"/>
    </xf>
    <xf numFmtId="0" fontId="10" fillId="0" borderId="3" xfId="0" applyFont="1" applyBorder="1" applyAlignment="1">
      <alignment horizontal="center" vertical="center"/>
    </xf>
    <xf numFmtId="0" fontId="45" fillId="12" borderId="4" xfId="0" applyFont="1" applyFill="1" applyBorder="1" applyAlignment="1">
      <alignment horizontal="left"/>
    </xf>
    <xf numFmtId="0" fontId="3" fillId="0" borderId="1" xfId="0" applyFont="1" applyBorder="1" applyAlignment="1">
      <alignment horizontal="right"/>
    </xf>
    <xf numFmtId="14" fontId="0" fillId="0" borderId="1" xfId="0" applyNumberFormat="1" applyBorder="1" applyAlignment="1">
      <alignment horizontal="right"/>
    </xf>
    <xf numFmtId="165" fontId="39" fillId="0" borderId="8" xfId="4" applyNumberFormat="1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49" fontId="20" fillId="0" borderId="1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37" fillId="0" borderId="0" xfId="0" applyNumberFormat="1" applyFont="1" applyAlignment="1">
      <alignment horizontal="center" vertical="center"/>
    </xf>
    <xf numFmtId="49" fontId="38" fillId="0" borderId="0" xfId="0" applyNumberFormat="1" applyFont="1" applyAlignment="1">
      <alignment horizontal="center" vertical="center"/>
    </xf>
    <xf numFmtId="165" fontId="0" fillId="0" borderId="12" xfId="0" applyNumberFormat="1" applyBorder="1" applyAlignment="1">
      <alignment horizontal="center" vertical="center"/>
    </xf>
    <xf numFmtId="49" fontId="23" fillId="0" borderId="0" xfId="0" applyNumberFormat="1" applyFont="1" applyAlignment="1">
      <alignment horizontal="center" vertical="center"/>
    </xf>
    <xf numFmtId="0" fontId="3" fillId="37" borderId="1" xfId="0" applyFont="1" applyFill="1" applyBorder="1" applyAlignment="1">
      <alignment horizontal="left" vertical="center"/>
    </xf>
    <xf numFmtId="0" fontId="3" fillId="0" borderId="3" xfId="0" applyFont="1" applyBorder="1"/>
    <xf numFmtId="0" fontId="33" fillId="0" borderId="4" xfId="0" applyFont="1" applyBorder="1" applyAlignment="1">
      <alignment horizontal="center"/>
    </xf>
    <xf numFmtId="165" fontId="47" fillId="0" borderId="8" xfId="4" applyNumberFormat="1" applyFont="1" applyBorder="1" applyAlignment="1">
      <alignment horizontal="center"/>
    </xf>
    <xf numFmtId="0" fontId="3" fillId="61" borderId="0" xfId="0" applyFont="1" applyFill="1" applyAlignment="1">
      <alignment vertical="center"/>
    </xf>
    <xf numFmtId="0" fontId="3" fillId="61" borderId="0" xfId="0" applyFont="1" applyFill="1" applyAlignment="1">
      <alignment horizontal="center" vertical="center"/>
    </xf>
    <xf numFmtId="0" fontId="23" fillId="68" borderId="0" xfId="0" applyFont="1" applyFill="1"/>
    <xf numFmtId="0" fontId="64" fillId="0" borderId="0" xfId="0" applyFont="1" applyAlignment="1">
      <alignment horizontal="center"/>
    </xf>
    <xf numFmtId="1" fontId="3" fillId="0" borderId="12" xfId="0" applyNumberFormat="1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0" fillId="0" borderId="20" xfId="0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1" fillId="49" borderId="23" xfId="0" applyFont="1" applyFill="1" applyBorder="1" applyAlignment="1">
      <alignment horizontal="center"/>
    </xf>
    <xf numFmtId="49" fontId="0" fillId="0" borderId="20" xfId="0" applyNumberFormat="1" applyBorder="1" applyAlignment="1">
      <alignment horizontal="left"/>
    </xf>
    <xf numFmtId="0" fontId="3" fillId="0" borderId="21" xfId="0" applyFont="1" applyBorder="1"/>
    <xf numFmtId="0" fontId="9" fillId="0" borderId="21" xfId="0" applyFont="1" applyBorder="1" applyAlignment="1">
      <alignment horizontal="center"/>
    </xf>
    <xf numFmtId="165" fontId="10" fillId="37" borderId="24" xfId="0" applyNumberFormat="1" applyFont="1" applyFill="1" applyBorder="1" applyAlignment="1">
      <alignment horizontal="center"/>
    </xf>
    <xf numFmtId="165" fontId="10" fillId="50" borderId="21" xfId="0" applyNumberFormat="1" applyFont="1" applyFill="1" applyBorder="1" applyAlignment="1">
      <alignment horizontal="center"/>
    </xf>
    <xf numFmtId="165" fontId="10" fillId="51" borderId="21" xfId="0" applyNumberFormat="1" applyFont="1" applyFill="1" applyBorder="1" applyAlignment="1">
      <alignment horizontal="center"/>
    </xf>
    <xf numFmtId="165" fontId="34" fillId="0" borderId="21" xfId="0" applyNumberFormat="1" applyFont="1" applyBorder="1" applyAlignment="1">
      <alignment horizontal="center"/>
    </xf>
    <xf numFmtId="165" fontId="3" fillId="0" borderId="21" xfId="0" applyNumberFormat="1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36" fillId="0" borderId="21" xfId="0" applyFont="1" applyBorder="1" applyAlignment="1">
      <alignment horizontal="center"/>
    </xf>
    <xf numFmtId="1" fontId="3" fillId="0" borderId="21" xfId="0" applyNumberFormat="1" applyFont="1" applyBorder="1" applyAlignment="1">
      <alignment horizontal="center"/>
    </xf>
    <xf numFmtId="165" fontId="3" fillId="0" borderId="25" xfId="0" applyNumberFormat="1" applyFont="1" applyBorder="1" applyAlignment="1">
      <alignment horizontal="center"/>
    </xf>
    <xf numFmtId="1" fontId="23" fillId="0" borderId="21" xfId="0" applyNumberFormat="1" applyFont="1" applyBorder="1" applyAlignment="1">
      <alignment horizontal="center"/>
    </xf>
    <xf numFmtId="165" fontId="0" fillId="0" borderId="21" xfId="0" applyNumberFormat="1" applyBorder="1" applyAlignment="1">
      <alignment horizontal="center"/>
    </xf>
    <xf numFmtId="0" fontId="41" fillId="0" borderId="21" xfId="0" applyFont="1" applyBorder="1" applyAlignment="1">
      <alignment horizontal="center"/>
    </xf>
    <xf numFmtId="2" fontId="23" fillId="0" borderId="21" xfId="0" applyNumberFormat="1" applyFont="1" applyBorder="1" applyAlignment="1">
      <alignment horizontal="center"/>
    </xf>
    <xf numFmtId="165" fontId="41" fillId="0" borderId="21" xfId="0" applyNumberFormat="1" applyFont="1" applyBorder="1" applyAlignment="1">
      <alignment horizontal="center"/>
    </xf>
    <xf numFmtId="165" fontId="3" fillId="0" borderId="21" xfId="0" applyNumberFormat="1" applyFont="1" applyBorder="1"/>
    <xf numFmtId="14" fontId="0" fillId="0" borderId="20" xfId="0" applyNumberFormat="1" applyBorder="1" applyAlignment="1">
      <alignment horizontal="center"/>
    </xf>
    <xf numFmtId="0" fontId="10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49" fontId="0" fillId="0" borderId="11" xfId="0" applyNumberFormat="1" applyBorder="1" applyAlignment="1">
      <alignment horizontal="center"/>
    </xf>
    <xf numFmtId="0" fontId="44" fillId="0" borderId="11" xfId="0" applyFont="1" applyBorder="1" applyAlignment="1">
      <alignment horizontal="left"/>
    </xf>
    <xf numFmtId="0" fontId="22" fillId="0" borderId="11" xfId="0" applyFont="1" applyBorder="1" applyAlignment="1">
      <alignment horizontal="center"/>
    </xf>
    <xf numFmtId="0" fontId="3" fillId="0" borderId="11" xfId="0" applyFont="1" applyBorder="1"/>
    <xf numFmtId="0" fontId="3" fillId="0" borderId="11" xfId="0" applyFont="1" applyBorder="1" applyAlignment="1">
      <alignment horizontal="center"/>
    </xf>
    <xf numFmtId="0" fontId="45" fillId="49" borderId="11" xfId="0" applyFont="1" applyFill="1" applyBorder="1" applyAlignment="1">
      <alignment horizontal="center"/>
    </xf>
    <xf numFmtId="0" fontId="46" fillId="49" borderId="11" xfId="0" applyFont="1" applyFill="1" applyBorder="1" applyAlignment="1">
      <alignment horizontal="center"/>
    </xf>
    <xf numFmtId="0" fontId="31" fillId="54" borderId="11" xfId="0" applyFont="1" applyFill="1" applyBorder="1" applyAlignment="1">
      <alignment horizontal="center"/>
    </xf>
    <xf numFmtId="0" fontId="31" fillId="49" borderId="11" xfId="0" applyFont="1" applyFill="1" applyBorder="1" applyAlignment="1">
      <alignment horizontal="center"/>
    </xf>
    <xf numFmtId="0" fontId="57" fillId="0" borderId="11" xfId="0" applyFont="1" applyBorder="1" applyAlignment="1">
      <alignment horizontal="center"/>
    </xf>
    <xf numFmtId="1" fontId="51" fillId="0" borderId="11" xfId="0" applyNumberFormat="1" applyFont="1" applyBorder="1" applyAlignment="1">
      <alignment horizontal="center"/>
    </xf>
    <xf numFmtId="0" fontId="51" fillId="0" borderId="11" xfId="0" applyFont="1" applyBorder="1" applyAlignment="1">
      <alignment horizontal="center"/>
    </xf>
    <xf numFmtId="49" fontId="0" fillId="0" borderId="11" xfId="0" applyNumberFormat="1" applyBorder="1" applyAlignment="1">
      <alignment horizontal="left"/>
    </xf>
    <xf numFmtId="165" fontId="10" fillId="37" borderId="0" xfId="0" applyNumberFormat="1" applyFont="1" applyFill="1" applyAlignment="1">
      <alignment horizontal="center"/>
    </xf>
    <xf numFmtId="0" fontId="4" fillId="0" borderId="12" xfId="0" applyFont="1" applyBorder="1" applyAlignment="1">
      <alignment horizontal="center"/>
    </xf>
    <xf numFmtId="0" fontId="0" fillId="49" borderId="11" xfId="0" applyFill="1" applyBorder="1" applyAlignment="1">
      <alignment horizontal="center"/>
    </xf>
    <xf numFmtId="1" fontId="0" fillId="49" borderId="11" xfId="0" applyNumberFormat="1" applyFill="1" applyBorder="1" applyAlignment="1">
      <alignment horizontal="center"/>
    </xf>
    <xf numFmtId="0" fontId="0" fillId="49" borderId="8" xfId="0" applyFill="1" applyBorder="1" applyAlignment="1">
      <alignment horizontal="center"/>
    </xf>
    <xf numFmtId="1" fontId="8" fillId="49" borderId="13" xfId="0" applyNumberFormat="1" applyFont="1" applyFill="1" applyBorder="1" applyAlignment="1">
      <alignment horizontal="center"/>
    </xf>
    <xf numFmtId="1" fontId="43" fillId="0" borderId="11" xfId="0" applyNumberFormat="1" applyFont="1" applyBorder="1" applyAlignment="1">
      <alignment horizontal="center"/>
    </xf>
    <xf numFmtId="1" fontId="43" fillId="0" borderId="8" xfId="0" applyNumberFormat="1" applyFont="1" applyBorder="1" applyAlignment="1">
      <alignment horizontal="center"/>
    </xf>
    <xf numFmtId="165" fontId="4" fillId="0" borderId="8" xfId="0" applyNumberFormat="1" applyFont="1" applyBorder="1" applyAlignment="1">
      <alignment horizontal="center"/>
    </xf>
    <xf numFmtId="0" fontId="42" fillId="0" borderId="13" xfId="0" applyFont="1" applyBorder="1"/>
    <xf numFmtId="0" fontId="12" fillId="0" borderId="16" xfId="0" applyFont="1" applyBorder="1" applyAlignment="1">
      <alignment horizontal="center"/>
    </xf>
    <xf numFmtId="49" fontId="3" fillId="0" borderId="11" xfId="0" applyNumberFormat="1" applyFont="1" applyBorder="1" applyAlignment="1">
      <alignment horizontal="left"/>
    </xf>
    <xf numFmtId="14" fontId="0" fillId="0" borderId="11" xfId="0" applyNumberFormat="1" applyBorder="1" applyAlignment="1">
      <alignment horizontal="center"/>
    </xf>
    <xf numFmtId="0" fontId="44" fillId="0" borderId="1" xfId="0" applyFont="1" applyBorder="1" applyAlignment="1">
      <alignment horizontal="left"/>
    </xf>
    <xf numFmtId="0" fontId="22" fillId="0" borderId="1" xfId="0" applyFont="1" applyBorder="1" applyAlignment="1">
      <alignment horizontal="center"/>
    </xf>
    <xf numFmtId="0" fontId="23" fillId="54" borderId="1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2" fillId="49" borderId="4" xfId="0" applyFont="1" applyFill="1" applyBorder="1" applyAlignment="1">
      <alignment horizontal="center"/>
    </xf>
    <xf numFmtId="1" fontId="0" fillId="49" borderId="4" xfId="0" applyNumberFormat="1" applyFill="1" applyBorder="1" applyAlignment="1">
      <alignment horizontal="center"/>
    </xf>
    <xf numFmtId="0" fontId="0" fillId="49" borderId="15" xfId="0" applyFill="1" applyBorder="1" applyAlignment="1">
      <alignment horizontal="center"/>
    </xf>
    <xf numFmtId="1" fontId="8" fillId="49" borderId="26" xfId="0" applyNumberFormat="1" applyFont="1" applyFill="1" applyBorder="1" applyAlignment="1">
      <alignment horizontal="center"/>
    </xf>
    <xf numFmtId="1" fontId="8" fillId="49" borderId="9" xfId="0" applyNumberFormat="1" applyFont="1" applyFill="1" applyBorder="1" applyAlignment="1">
      <alignment horizontal="center"/>
    </xf>
    <xf numFmtId="0" fontId="52" fillId="0" borderId="14" xfId="0" applyFont="1" applyBorder="1" applyAlignment="1">
      <alignment horizontal="center"/>
    </xf>
    <xf numFmtId="1" fontId="43" fillId="0" borderId="4" xfId="0" applyNumberFormat="1" applyFont="1" applyBorder="1" applyAlignment="1">
      <alignment horizontal="center"/>
    </xf>
    <xf numFmtId="1" fontId="43" fillId="0" borderId="15" xfId="0" applyNumberFormat="1" applyFont="1" applyBorder="1" applyAlignment="1">
      <alignment horizontal="center"/>
    </xf>
    <xf numFmtId="165" fontId="4" fillId="0" borderId="15" xfId="0" applyNumberFormat="1" applyFont="1" applyBorder="1" applyAlignment="1">
      <alignment horizontal="center"/>
    </xf>
    <xf numFmtId="0" fontId="42" fillId="0" borderId="26" xfId="0" applyFont="1" applyBorder="1"/>
    <xf numFmtId="0" fontId="42" fillId="0" borderId="9" xfId="0" applyFont="1" applyBorder="1" applyAlignment="1">
      <alignment horizontal="center"/>
    </xf>
    <xf numFmtId="0" fontId="42" fillId="0" borderId="9" xfId="0" applyFont="1" applyBorder="1"/>
    <xf numFmtId="0" fontId="12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49" fontId="0" fillId="0" borderId="4" xfId="0" applyNumberForma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5" fillId="0" borderId="0" xfId="0" applyFont="1" applyAlignment="1">
      <alignment horizontal="center" wrapText="1"/>
    </xf>
    <xf numFmtId="0" fontId="8" fillId="0" borderId="14" xfId="0" applyFont="1" applyBorder="1" applyAlignment="1">
      <alignment horizontal="center" vertical="center"/>
    </xf>
    <xf numFmtId="0" fontId="41" fillId="0" borderId="4" xfId="0" applyFont="1" applyBorder="1" applyAlignment="1">
      <alignment horizontal="center"/>
    </xf>
    <xf numFmtId="0" fontId="4" fillId="0" borderId="4" xfId="0" applyFont="1" applyBorder="1"/>
    <xf numFmtId="0" fontId="12" fillId="0" borderId="9" xfId="0" applyFon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1" fillId="49" borderId="1" xfId="0" applyFont="1" applyFill="1" applyBorder="1" applyAlignment="1">
      <alignment horizontal="center"/>
    </xf>
    <xf numFmtId="49" fontId="3" fillId="0" borderId="9" xfId="0" applyNumberFormat="1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31" fillId="0" borderId="1" xfId="0" applyFont="1" applyBorder="1"/>
    <xf numFmtId="0" fontId="4" fillId="53" borderId="14" xfId="0" applyFont="1" applyFill="1" applyBorder="1" applyAlignment="1">
      <alignment horizontal="center"/>
    </xf>
    <xf numFmtId="0" fontId="34" fillId="8" borderId="14" xfId="0" applyFont="1" applyFill="1" applyBorder="1" applyAlignment="1">
      <alignment horizontal="center"/>
    </xf>
    <xf numFmtId="0" fontId="34" fillId="8" borderId="9" xfId="0" applyFont="1" applyFill="1" applyBorder="1" applyAlignment="1">
      <alignment horizontal="center"/>
    </xf>
    <xf numFmtId="1" fontId="8" fillId="8" borderId="27" xfId="0" applyNumberFormat="1" applyFont="1" applyFill="1" applyBorder="1" applyAlignment="1">
      <alignment horizontal="center"/>
    </xf>
    <xf numFmtId="0" fontId="3" fillId="0" borderId="14" xfId="0" applyFont="1" applyBorder="1"/>
    <xf numFmtId="0" fontId="4" fillId="0" borderId="14" xfId="0" applyFont="1" applyBorder="1"/>
    <xf numFmtId="0" fontId="4" fillId="0" borderId="9" xfId="0" applyFont="1" applyBorder="1"/>
    <xf numFmtId="0" fontId="42" fillId="0" borderId="27" xfId="0" applyFont="1" applyBorder="1"/>
    <xf numFmtId="0" fontId="22" fillId="0" borderId="9" xfId="0" applyFont="1" applyBorder="1" applyAlignment="1">
      <alignment horizontal="center"/>
    </xf>
    <xf numFmtId="0" fontId="31" fillId="15" borderId="1" xfId="0" applyFont="1" applyFill="1" applyBorder="1" applyAlignment="1">
      <alignment horizontal="left"/>
    </xf>
    <xf numFmtId="0" fontId="31" fillId="0" borderId="4" xfId="0" applyFont="1" applyBorder="1" applyAlignment="1">
      <alignment horizontal="left"/>
    </xf>
    <xf numFmtId="0" fontId="31" fillId="0" borderId="1" xfId="0" applyFont="1" applyBorder="1" applyAlignment="1">
      <alignment horizontal="center"/>
    </xf>
    <xf numFmtId="0" fontId="34" fillId="8" borderId="4" xfId="0" applyFont="1" applyFill="1" applyBorder="1" applyAlignment="1">
      <alignment horizontal="center"/>
    </xf>
    <xf numFmtId="0" fontId="34" fillId="8" borderId="15" xfId="0" applyFont="1" applyFill="1" applyBorder="1" applyAlignment="1">
      <alignment horizontal="center"/>
    </xf>
    <xf numFmtId="1" fontId="8" fillId="8" borderId="26" xfId="0" applyNumberFormat="1" applyFont="1" applyFill="1" applyBorder="1" applyAlignment="1">
      <alignment horizontal="center"/>
    </xf>
    <xf numFmtId="0" fontId="4" fillId="0" borderId="15" xfId="0" applyFont="1" applyBorder="1"/>
    <xf numFmtId="0" fontId="12" fillId="0" borderId="14" xfId="0" applyFont="1" applyBorder="1" applyAlignment="1">
      <alignment horizontal="center"/>
    </xf>
    <xf numFmtId="0" fontId="30" fillId="0" borderId="1" xfId="0" applyFont="1" applyBorder="1" applyAlignment="1">
      <alignment horizontal="center"/>
    </xf>
    <xf numFmtId="0" fontId="31" fillId="38" borderId="1" xfId="0" applyFont="1" applyFill="1" applyBorder="1" applyAlignment="1">
      <alignment horizontal="left"/>
    </xf>
    <xf numFmtId="0" fontId="45" fillId="13" borderId="1" xfId="0" applyFont="1" applyFill="1" applyBorder="1" applyAlignment="1">
      <alignment horizontal="left"/>
    </xf>
    <xf numFmtId="0" fontId="45" fillId="0" borderId="3" xfId="0" applyFont="1" applyBorder="1" applyAlignment="1">
      <alignment horizontal="left"/>
    </xf>
    <xf numFmtId="0" fontId="45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4" fillId="53" borderId="3" xfId="0" applyFont="1" applyFill="1" applyBorder="1" applyAlignment="1">
      <alignment horizontal="center"/>
    </xf>
    <xf numFmtId="0" fontId="34" fillId="8" borderId="1" xfId="0" applyFont="1" applyFill="1" applyBorder="1" applyAlignment="1">
      <alignment horizontal="center"/>
    </xf>
    <xf numFmtId="0" fontId="34" fillId="8" borderId="2" xfId="0" applyFont="1" applyFill="1" applyBorder="1" applyAlignment="1">
      <alignment horizontal="center"/>
    </xf>
    <xf numFmtId="1" fontId="8" fillId="8" borderId="18" xfId="0" applyNumberFormat="1" applyFont="1" applyFill="1" applyBorder="1" applyAlignment="1">
      <alignment horizontal="center"/>
    </xf>
    <xf numFmtId="1" fontId="8" fillId="49" borderId="10" xfId="0" applyNumberFormat="1" applyFont="1" applyFill="1" applyBorder="1" applyAlignment="1">
      <alignment horizontal="center"/>
    </xf>
    <xf numFmtId="0" fontId="4" fillId="0" borderId="1" xfId="0" applyFont="1" applyBorder="1"/>
    <xf numFmtId="0" fontId="4" fillId="0" borderId="2" xfId="0" applyFont="1" applyBorder="1"/>
    <xf numFmtId="0" fontId="42" fillId="0" borderId="18" xfId="0" applyFont="1" applyBorder="1"/>
    <xf numFmtId="0" fontId="0" fillId="0" borderId="10" xfId="0" applyBorder="1"/>
    <xf numFmtId="0" fontId="45" fillId="12" borderId="1" xfId="0" applyFont="1" applyFill="1" applyBorder="1" applyAlignment="1">
      <alignment horizontal="left"/>
    </xf>
    <xf numFmtId="0" fontId="0" fillId="0" borderId="3" xfId="0" applyBorder="1" applyAlignment="1">
      <alignment horizontal="left"/>
    </xf>
    <xf numFmtId="1" fontId="3" fillId="0" borderId="10" xfId="0" applyNumberFormat="1" applyFont="1" applyBorder="1" applyAlignment="1">
      <alignment horizontal="center"/>
    </xf>
    <xf numFmtId="0" fontId="45" fillId="0" borderId="17" xfId="0" applyFont="1" applyBorder="1" applyAlignment="1">
      <alignment horizontal="left"/>
    </xf>
    <xf numFmtId="0" fontId="22" fillId="0" borderId="1" xfId="0" applyFont="1" applyBorder="1" applyAlignment="1">
      <alignment horizontal="left"/>
    </xf>
    <xf numFmtId="0" fontId="45" fillId="49" borderId="1" xfId="0" applyFont="1" applyFill="1" applyBorder="1" applyAlignment="1">
      <alignment horizontal="center"/>
    </xf>
    <xf numFmtId="0" fontId="46" fillId="49" borderId="1" xfId="0" applyFont="1" applyFill="1" applyBorder="1" applyAlignment="1">
      <alignment horizontal="center"/>
    </xf>
    <xf numFmtId="0" fontId="33" fillId="49" borderId="1" xfId="0" applyFont="1" applyFill="1" applyBorder="1" applyAlignment="1">
      <alignment horizontal="center"/>
    </xf>
    <xf numFmtId="0" fontId="31" fillId="49" borderId="3" xfId="0" applyFont="1" applyFill="1" applyBorder="1" applyAlignment="1">
      <alignment horizontal="center"/>
    </xf>
    <xf numFmtId="0" fontId="3" fillId="49" borderId="1" xfId="0" applyFont="1" applyFill="1" applyBorder="1" applyAlignment="1">
      <alignment horizontal="left"/>
    </xf>
    <xf numFmtId="0" fontId="3" fillId="49" borderId="1" xfId="0" applyFont="1" applyFill="1" applyBorder="1" applyAlignment="1">
      <alignment horizontal="center"/>
    </xf>
    <xf numFmtId="165" fontId="1" fillId="0" borderId="2" xfId="1" applyNumberFormat="1" applyBorder="1" applyAlignment="1">
      <alignment horizontal="center"/>
    </xf>
    <xf numFmtId="0" fontId="4" fillId="53" borderId="3" xfId="0" applyFont="1" applyFill="1" applyBorder="1" applyAlignment="1">
      <alignment horizontal="center" vertical="center"/>
    </xf>
    <xf numFmtId="0" fontId="3" fillId="49" borderId="15" xfId="0" applyFont="1" applyFill="1" applyBorder="1" applyAlignment="1">
      <alignment horizontal="center"/>
    </xf>
    <xf numFmtId="0" fontId="4" fillId="49" borderId="26" xfId="0" applyFont="1" applyFill="1" applyBorder="1" applyAlignment="1">
      <alignment horizontal="center"/>
    </xf>
    <xf numFmtId="0" fontId="4" fillId="49" borderId="9" xfId="0" applyFont="1" applyFill="1" applyBorder="1" applyAlignment="1">
      <alignment horizontal="center"/>
    </xf>
    <xf numFmtId="0" fontId="3" fillId="49" borderId="14" xfId="0" applyFont="1" applyFill="1" applyBorder="1" applyAlignment="1">
      <alignment horizontal="center"/>
    </xf>
    <xf numFmtId="1" fontId="4" fillId="49" borderId="4" xfId="0" applyNumberFormat="1" applyFont="1" applyFill="1" applyBorder="1" applyAlignment="1">
      <alignment horizontal="center"/>
    </xf>
    <xf numFmtId="1" fontId="4" fillId="49" borderId="15" xfId="0" applyNumberFormat="1" applyFont="1" applyFill="1" applyBorder="1" applyAlignment="1">
      <alignment horizontal="center"/>
    </xf>
    <xf numFmtId="0" fontId="4" fillId="49" borderId="15" xfId="0" applyFont="1" applyFill="1" applyBorder="1" applyAlignment="1">
      <alignment horizontal="center"/>
    </xf>
    <xf numFmtId="1" fontId="42" fillId="49" borderId="26" xfId="0" applyNumberFormat="1" applyFont="1" applyFill="1" applyBorder="1" applyAlignment="1">
      <alignment horizontal="center"/>
    </xf>
    <xf numFmtId="1" fontId="42" fillId="49" borderId="9" xfId="0" applyNumberFormat="1" applyFont="1" applyFill="1" applyBorder="1" applyAlignment="1">
      <alignment horizontal="center"/>
    </xf>
    <xf numFmtId="165" fontId="42" fillId="0" borderId="9" xfId="0" applyNumberFormat="1" applyFont="1" applyBorder="1" applyAlignment="1">
      <alignment horizontal="center"/>
    </xf>
    <xf numFmtId="0" fontId="12" fillId="0" borderId="14" xfId="0" applyFont="1" applyBorder="1" applyAlignment="1">
      <alignment horizontal="center" vertical="center"/>
    </xf>
    <xf numFmtId="0" fontId="3" fillId="68" borderId="1" xfId="0" applyFont="1" applyFill="1" applyBorder="1"/>
    <xf numFmtId="0" fontId="3" fillId="68" borderId="1" xfId="0" applyFont="1" applyFill="1" applyBorder="1" applyAlignment="1">
      <alignment horizontal="center"/>
    </xf>
    <xf numFmtId="0" fontId="3" fillId="49" borderId="3" xfId="0" applyFont="1" applyFill="1" applyBorder="1" applyAlignment="1">
      <alignment horizontal="left"/>
    </xf>
    <xf numFmtId="49" fontId="67" fillId="53" borderId="1" xfId="0" applyNumberFormat="1" applyFont="1" applyFill="1" applyBorder="1" applyAlignment="1">
      <alignment horizontal="left" vertical="center"/>
    </xf>
    <xf numFmtId="0" fontId="3" fillId="49" borderId="2" xfId="0" applyFont="1" applyFill="1" applyBorder="1" applyAlignment="1">
      <alignment horizontal="center"/>
    </xf>
    <xf numFmtId="0" fontId="4" fillId="49" borderId="18" xfId="0" applyFont="1" applyFill="1" applyBorder="1" applyAlignment="1">
      <alignment horizontal="center"/>
    </xf>
    <xf numFmtId="0" fontId="4" fillId="49" borderId="10" xfId="0" applyFont="1" applyFill="1" applyBorder="1" applyAlignment="1">
      <alignment horizontal="center"/>
    </xf>
    <xf numFmtId="0" fontId="3" fillId="49" borderId="3" xfId="0" applyFont="1" applyFill="1" applyBorder="1" applyAlignment="1">
      <alignment horizontal="center"/>
    </xf>
    <xf numFmtId="1" fontId="0" fillId="49" borderId="1" xfId="0" applyNumberFormat="1" applyFill="1" applyBorder="1" applyAlignment="1">
      <alignment horizontal="center"/>
    </xf>
    <xf numFmtId="1" fontId="4" fillId="49" borderId="1" xfId="0" applyNumberFormat="1" applyFont="1" applyFill="1" applyBorder="1" applyAlignment="1">
      <alignment horizontal="center"/>
    </xf>
    <xf numFmtId="1" fontId="4" fillId="49" borderId="2" xfId="0" applyNumberFormat="1" applyFont="1" applyFill="1" applyBorder="1" applyAlignment="1">
      <alignment horizontal="center"/>
    </xf>
    <xf numFmtId="0" fontId="4" fillId="49" borderId="2" xfId="0" applyFont="1" applyFill="1" applyBorder="1" applyAlignment="1">
      <alignment horizontal="center"/>
    </xf>
    <xf numFmtId="1" fontId="42" fillId="49" borderId="18" xfId="0" applyNumberFormat="1" applyFont="1" applyFill="1" applyBorder="1" applyAlignment="1">
      <alignment horizontal="center"/>
    </xf>
    <xf numFmtId="1" fontId="42" fillId="49" borderId="10" xfId="0" applyNumberFormat="1" applyFont="1" applyFill="1" applyBorder="1" applyAlignment="1">
      <alignment horizontal="center"/>
    </xf>
    <xf numFmtId="0" fontId="12" fillId="13" borderId="3" xfId="0" applyFont="1" applyFill="1" applyBorder="1" applyAlignment="1">
      <alignment horizontal="center" vertical="center"/>
    </xf>
    <xf numFmtId="49" fontId="0" fillId="49" borderId="1" xfId="0" applyNumberFormat="1" applyFill="1" applyBorder="1" applyAlignment="1">
      <alignment horizontal="left"/>
    </xf>
    <xf numFmtId="0" fontId="31" fillId="49" borderId="1" xfId="0" applyFont="1" applyFill="1" applyBorder="1"/>
    <xf numFmtId="0" fontId="31" fillId="54" borderId="1" xfId="0" applyFont="1" applyFill="1" applyBorder="1" applyAlignment="1">
      <alignment horizontal="center"/>
    </xf>
    <xf numFmtId="0" fontId="31" fillId="0" borderId="3" xfId="0" applyFont="1" applyBorder="1" applyAlignment="1">
      <alignment horizontal="left"/>
    </xf>
    <xf numFmtId="0" fontId="0" fillId="49" borderId="1" xfId="0" applyFill="1" applyBorder="1" applyAlignment="1">
      <alignment horizontal="center"/>
    </xf>
    <xf numFmtId="0" fontId="0" fillId="49" borderId="2" xfId="0" applyFill="1" applyBorder="1" applyAlignment="1">
      <alignment horizontal="center"/>
    </xf>
    <xf numFmtId="1" fontId="8" fillId="49" borderId="18" xfId="0" applyNumberFormat="1" applyFont="1" applyFill="1" applyBorder="1" applyAlignment="1">
      <alignment horizontal="center"/>
    </xf>
    <xf numFmtId="0" fontId="42" fillId="0" borderId="10" xfId="0" applyFont="1" applyBorder="1" applyAlignment="1">
      <alignment horizontal="center"/>
    </xf>
    <xf numFmtId="0" fontId="31" fillId="15" borderId="1" xfId="0" applyFont="1" applyFill="1" applyBorder="1" applyAlignment="1">
      <alignment horizontal="center"/>
    </xf>
    <xf numFmtId="0" fontId="0" fillId="49" borderId="3" xfId="0" applyFill="1" applyBorder="1" applyAlignment="1">
      <alignment horizontal="left"/>
    </xf>
    <xf numFmtId="0" fontId="31" fillId="49" borderId="1" xfId="0" applyFont="1" applyFill="1" applyBorder="1" applyAlignment="1">
      <alignment horizontal="left"/>
    </xf>
    <xf numFmtId="165" fontId="43" fillId="0" borderId="1" xfId="0" applyNumberFormat="1" applyFont="1" applyBorder="1" applyAlignment="1">
      <alignment horizontal="center"/>
    </xf>
    <xf numFmtId="0" fontId="57" fillId="0" borderId="1" xfId="0" applyFont="1" applyBorder="1" applyAlignment="1">
      <alignment horizontal="center"/>
    </xf>
    <xf numFmtId="1" fontId="43" fillId="0" borderId="1" xfId="0" applyNumberFormat="1" applyFont="1" applyBorder="1" applyAlignment="1">
      <alignment horizontal="center"/>
    </xf>
    <xf numFmtId="1" fontId="43" fillId="0" borderId="2" xfId="0" applyNumberFormat="1" applyFont="1" applyBorder="1" applyAlignment="1">
      <alignment horizontal="center"/>
    </xf>
    <xf numFmtId="165" fontId="4" fillId="0" borderId="2" xfId="0" applyNumberFormat="1" applyFont="1" applyBorder="1" applyAlignment="1">
      <alignment horizontal="center"/>
    </xf>
    <xf numFmtId="49" fontId="35" fillId="0" borderId="1" xfId="0" applyNumberFormat="1" applyFont="1" applyBorder="1" applyAlignment="1">
      <alignment horizontal="center"/>
    </xf>
    <xf numFmtId="0" fontId="8" fillId="53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left"/>
    </xf>
    <xf numFmtId="49" fontId="3" fillId="0" borderId="8" xfId="0" applyNumberFormat="1" applyFont="1" applyBorder="1" applyAlignment="1">
      <alignment horizontal="left"/>
    </xf>
    <xf numFmtId="0" fontId="36" fillId="0" borderId="12" xfId="0" applyFont="1" applyBorder="1" applyAlignment="1">
      <alignment horizontal="center" wrapText="1"/>
    </xf>
    <xf numFmtId="0" fontId="8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49" fontId="0" fillId="0" borderId="8" xfId="0" applyNumberFormat="1" applyBorder="1" applyAlignment="1">
      <alignment horizontal="left"/>
    </xf>
    <xf numFmtId="165" fontId="34" fillId="0" borderId="0" xfId="0" applyNumberFormat="1" applyFont="1" applyAlignment="1">
      <alignment horizontal="center" wrapText="1"/>
    </xf>
    <xf numFmtId="0" fontId="31" fillId="16" borderId="1" xfId="0" applyFont="1" applyFill="1" applyBorder="1" applyAlignment="1">
      <alignment horizontal="left"/>
    </xf>
    <xf numFmtId="0" fontId="45" fillId="7" borderId="1" xfId="0" applyFont="1" applyFill="1" applyBorder="1" applyAlignment="1">
      <alignment horizontal="left"/>
    </xf>
    <xf numFmtId="1" fontId="8" fillId="8" borderId="28" xfId="0" applyNumberFormat="1" applyFont="1" applyFill="1" applyBorder="1" applyAlignment="1">
      <alignment horizontal="center"/>
    </xf>
    <xf numFmtId="0" fontId="42" fillId="0" borderId="28" xfId="0" applyFont="1" applyBorder="1"/>
    <xf numFmtId="2" fontId="41" fillId="0" borderId="0" xfId="0" applyNumberFormat="1" applyFont="1" applyAlignment="1">
      <alignment horizontal="center"/>
    </xf>
    <xf numFmtId="0" fontId="4" fillId="49" borderId="28" xfId="0" applyFont="1" applyFill="1" applyBorder="1" applyAlignment="1">
      <alignment horizontal="center"/>
    </xf>
    <xf numFmtId="1" fontId="42" fillId="49" borderId="28" xfId="0" applyNumberFormat="1" applyFont="1" applyFill="1" applyBorder="1" applyAlignment="1">
      <alignment horizontal="center"/>
    </xf>
    <xf numFmtId="0" fontId="32" fillId="0" borderId="1" xfId="0" applyFont="1" applyBorder="1" applyAlignment="1">
      <alignment horizontal="center"/>
    </xf>
    <xf numFmtId="0" fontId="3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4" fillId="0" borderId="1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2" fillId="0" borderId="18" xfId="0" applyFont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22" fillId="0" borderId="1" xfId="0" applyFont="1" applyBorder="1" applyAlignment="1">
      <alignment horizontal="left" vertical="center"/>
    </xf>
    <xf numFmtId="0" fontId="4" fillId="0" borderId="8" xfId="0" applyFon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16" fontId="3" fillId="0" borderId="1" xfId="0" applyNumberFormat="1" applyFont="1" applyBorder="1" applyAlignment="1">
      <alignment horizontal="center"/>
    </xf>
    <xf numFmtId="16" fontId="23" fillId="0" borderId="1" xfId="0" applyNumberFormat="1" applyFont="1" applyBorder="1" applyAlignment="1">
      <alignment horizontal="center" vertical="center"/>
    </xf>
    <xf numFmtId="0" fontId="22" fillId="56" borderId="1" xfId="0" applyFont="1" applyFill="1" applyBorder="1" applyAlignment="1">
      <alignment horizontal="center"/>
    </xf>
    <xf numFmtId="0" fontId="30" fillId="56" borderId="1" xfId="0" applyFont="1" applyFill="1" applyBorder="1" applyAlignment="1">
      <alignment horizontal="center"/>
    </xf>
    <xf numFmtId="0" fontId="31" fillId="56" borderId="1" xfId="0" applyFont="1" applyFill="1" applyBorder="1" applyAlignment="1">
      <alignment horizontal="center"/>
    </xf>
    <xf numFmtId="0" fontId="32" fillId="56" borderId="1" xfId="0" applyFont="1" applyFill="1" applyBorder="1" applyAlignment="1">
      <alignment horizontal="center"/>
    </xf>
    <xf numFmtId="0" fontId="33" fillId="56" borderId="1" xfId="0" applyFont="1" applyFill="1" applyBorder="1" applyAlignment="1">
      <alignment horizontal="center"/>
    </xf>
    <xf numFmtId="0" fontId="30" fillId="61" borderId="1" xfId="0" applyFont="1" applyFill="1" applyBorder="1" applyAlignment="1">
      <alignment horizontal="center"/>
    </xf>
    <xf numFmtId="0" fontId="31" fillId="61" borderId="1" xfId="0" applyFont="1" applyFill="1" applyBorder="1" applyAlignment="1">
      <alignment horizontal="center"/>
    </xf>
    <xf numFmtId="0" fontId="45" fillId="61" borderId="1" xfId="0" applyFont="1" applyFill="1" applyBorder="1" applyAlignment="1">
      <alignment horizontal="center"/>
    </xf>
    <xf numFmtId="0" fontId="32" fillId="61" borderId="1" xfId="0" applyFont="1" applyFill="1" applyBorder="1" applyAlignment="1">
      <alignment horizontal="center"/>
    </xf>
    <xf numFmtId="0" fontId="33" fillId="61" borderId="1" xfId="0" applyFont="1" applyFill="1" applyBorder="1" applyAlignment="1">
      <alignment horizontal="center"/>
    </xf>
    <xf numFmtId="165" fontId="3" fillId="61" borderId="0" xfId="0" applyNumberFormat="1" applyFont="1" applyFill="1" applyAlignment="1">
      <alignment horizontal="center"/>
    </xf>
    <xf numFmtId="165" fontId="23" fillId="61" borderId="0" xfId="0" applyNumberFormat="1" applyFont="1" applyFill="1" applyAlignment="1">
      <alignment horizontal="center"/>
    </xf>
    <xf numFmtId="0" fontId="35" fillId="61" borderId="0" xfId="0" applyFont="1" applyFill="1" applyAlignment="1">
      <alignment horizontal="center"/>
    </xf>
    <xf numFmtId="0" fontId="3" fillId="61" borderId="12" xfId="0" applyFont="1" applyFill="1" applyBorder="1" applyAlignment="1">
      <alignment horizontal="center"/>
    </xf>
    <xf numFmtId="0" fontId="0" fillId="61" borderId="0" xfId="0" applyFill="1" applyAlignment="1">
      <alignment horizontal="center"/>
    </xf>
    <xf numFmtId="0" fontId="3" fillId="61" borderId="0" xfId="0" applyFont="1" applyFill="1" applyAlignment="1">
      <alignment horizontal="left"/>
    </xf>
    <xf numFmtId="165" fontId="0" fillId="69" borderId="1" xfId="0" applyNumberFormat="1" applyFill="1" applyBorder="1" applyAlignment="1">
      <alignment horizontal="center"/>
    </xf>
    <xf numFmtId="165" fontId="1" fillId="46" borderId="1" xfId="1" applyNumberFormat="1" applyFill="1" applyBorder="1" applyAlignment="1">
      <alignment horizontal="center"/>
    </xf>
    <xf numFmtId="0" fontId="4" fillId="0" borderId="3" xfId="0" applyFont="1" applyBorder="1"/>
    <xf numFmtId="0" fontId="31" fillId="49" borderId="17" xfId="0" applyFont="1" applyFill="1" applyBorder="1" applyAlignment="1">
      <alignment horizontal="center"/>
    </xf>
    <xf numFmtId="0" fontId="4" fillId="49" borderId="1" xfId="0" applyFont="1" applyFill="1" applyBorder="1" applyAlignment="1">
      <alignment horizontal="center"/>
    </xf>
    <xf numFmtId="0" fontId="2" fillId="0" borderId="18" xfId="0" applyFont="1" applyBorder="1" applyAlignment="1">
      <alignment horizontal="center"/>
    </xf>
    <xf numFmtId="165" fontId="42" fillId="49" borderId="10" xfId="0" applyNumberFormat="1" applyFont="1" applyFill="1" applyBorder="1" applyAlignment="1">
      <alignment horizontal="center"/>
    </xf>
    <xf numFmtId="165" fontId="42" fillId="49" borderId="9" xfId="0" applyNumberFormat="1" applyFont="1" applyFill="1" applyBorder="1" applyAlignment="1">
      <alignment horizontal="center"/>
    </xf>
    <xf numFmtId="0" fontId="48" fillId="0" borderId="3" xfId="0" applyFont="1" applyBorder="1" applyAlignment="1">
      <alignment horizontal="center"/>
    </xf>
    <xf numFmtId="0" fontId="33" fillId="49" borderId="4" xfId="0" applyFont="1" applyFill="1" applyBorder="1" applyAlignment="1">
      <alignment horizontal="center"/>
    </xf>
    <xf numFmtId="1" fontId="51" fillId="0" borderId="1" xfId="0" applyNumberFormat="1" applyFont="1" applyBorder="1" applyAlignment="1">
      <alignment horizontal="center"/>
    </xf>
    <xf numFmtId="0" fontId="51" fillId="0" borderId="1" xfId="0" applyFont="1" applyBorder="1" applyAlignment="1">
      <alignment horizontal="center"/>
    </xf>
    <xf numFmtId="0" fontId="0" fillId="49" borderId="1" xfId="0" applyFill="1" applyBorder="1" applyAlignment="1">
      <alignment horizontal="left"/>
    </xf>
    <xf numFmtId="0" fontId="23" fillId="0" borderId="8" xfId="0" applyFont="1" applyBorder="1" applyAlignment="1">
      <alignment horizontal="center"/>
    </xf>
    <xf numFmtId="0" fontId="52" fillId="49" borderId="1" xfId="0" applyFont="1" applyFill="1" applyBorder="1" applyAlignment="1">
      <alignment horizontal="center"/>
    </xf>
    <xf numFmtId="0" fontId="31" fillId="0" borderId="17" xfId="0" applyFont="1" applyBorder="1" applyAlignment="1">
      <alignment horizontal="center"/>
    </xf>
    <xf numFmtId="0" fontId="45" fillId="0" borderId="1" xfId="0" applyFont="1" applyBorder="1" applyAlignment="1">
      <alignment horizontal="center"/>
    </xf>
    <xf numFmtId="49" fontId="67" fillId="37" borderId="1" xfId="0" applyNumberFormat="1" applyFont="1" applyFill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49" fontId="0" fillId="0" borderId="15" xfId="0" applyNumberFormat="1" applyBorder="1" applyAlignment="1">
      <alignment horizontal="center"/>
    </xf>
    <xf numFmtId="165" fontId="30" fillId="0" borderId="0" xfId="0" applyNumberFormat="1" applyFont="1" applyAlignment="1">
      <alignment horizontal="center"/>
    </xf>
    <xf numFmtId="165" fontId="68" fillId="0" borderId="0" xfId="0" applyNumberFormat="1" applyFont="1" applyAlignment="1">
      <alignment horizontal="center"/>
    </xf>
    <xf numFmtId="0" fontId="4" fillId="53" borderId="14" xfId="0" applyFont="1" applyFill="1" applyBorder="1" applyAlignment="1">
      <alignment horizontal="center" vertical="center"/>
    </xf>
    <xf numFmtId="14" fontId="0" fillId="0" borderId="14" xfId="0" applyNumberForma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31" fillId="49" borderId="4" xfId="0" applyFont="1" applyFill="1" applyBorder="1"/>
    <xf numFmtId="1" fontId="8" fillId="49" borderId="28" xfId="0" applyNumberFormat="1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1" fontId="8" fillId="0" borderId="3" xfId="0" applyNumberFormat="1" applyFont="1" applyBorder="1" applyAlignment="1">
      <alignment horizontal="center"/>
    </xf>
    <xf numFmtId="49" fontId="0" fillId="0" borderId="3" xfId="0" applyNumberFormat="1" applyBorder="1" applyAlignment="1">
      <alignment horizontal="left"/>
    </xf>
    <xf numFmtId="0" fontId="52" fillId="49" borderId="3" xfId="0" applyFont="1" applyFill="1" applyBorder="1" applyAlignment="1">
      <alignment horizontal="center"/>
    </xf>
    <xf numFmtId="0" fontId="0" fillId="49" borderId="3" xfId="0" applyFill="1" applyBorder="1" applyAlignment="1">
      <alignment horizontal="center"/>
    </xf>
    <xf numFmtId="1" fontId="0" fillId="49" borderId="3" xfId="0" applyNumberFormat="1" applyFill="1" applyBorder="1" applyAlignment="1">
      <alignment horizontal="center"/>
    </xf>
    <xf numFmtId="0" fontId="0" fillId="49" borderId="10" xfId="0" applyFill="1" applyBorder="1" applyAlignment="1">
      <alignment horizontal="center"/>
    </xf>
    <xf numFmtId="1" fontId="8" fillId="49" borderId="29" xfId="0" applyNumberFormat="1" applyFont="1" applyFill="1" applyBorder="1" applyAlignment="1">
      <alignment horizontal="center"/>
    </xf>
    <xf numFmtId="0" fontId="4" fillId="0" borderId="10" xfId="0" applyFont="1" applyBorder="1"/>
    <xf numFmtId="0" fontId="50" fillId="0" borderId="3" xfId="0" applyFont="1" applyBorder="1"/>
    <xf numFmtId="0" fontId="9" fillId="0" borderId="3" xfId="0" applyFont="1" applyBorder="1" applyAlignment="1">
      <alignment horizontal="center"/>
    </xf>
    <xf numFmtId="0" fontId="42" fillId="0" borderId="29" xfId="0" applyFont="1" applyBorder="1"/>
    <xf numFmtId="49" fontId="3" fillId="0" borderId="3" xfId="0" applyNumberFormat="1" applyFont="1" applyBorder="1" applyAlignment="1">
      <alignment horizontal="left"/>
    </xf>
    <xf numFmtId="0" fontId="30" fillId="0" borderId="15" xfId="0" applyFont="1" applyBorder="1" applyAlignment="1">
      <alignment horizontal="center"/>
    </xf>
    <xf numFmtId="0" fontId="3" fillId="13" borderId="3" xfId="0" applyFont="1" applyFill="1" applyBorder="1" applyAlignment="1">
      <alignment horizontal="center" vertical="center"/>
    </xf>
    <xf numFmtId="0" fontId="34" fillId="0" borderId="0" xfId="0" applyFont="1" applyAlignment="1">
      <alignment horizontal="center"/>
    </xf>
    <xf numFmtId="0" fontId="4" fillId="0" borderId="29" xfId="0" applyFont="1" applyBorder="1" applyAlignment="1">
      <alignment horizontal="center"/>
    </xf>
    <xf numFmtId="0" fontId="42" fillId="0" borderId="29" xfId="0" applyFont="1" applyBorder="1" applyAlignment="1">
      <alignment horizontal="center"/>
    </xf>
    <xf numFmtId="14" fontId="3" fillId="0" borderId="14" xfId="0" applyNumberFormat="1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1" fontId="10" fillId="49" borderId="10" xfId="0" applyNumberFormat="1" applyFont="1" applyFill="1" applyBorder="1" applyAlignment="1">
      <alignment horizontal="center"/>
    </xf>
    <xf numFmtId="0" fontId="4" fillId="49" borderId="3" xfId="0" applyFont="1" applyFill="1" applyBorder="1" applyAlignment="1">
      <alignment horizontal="center"/>
    </xf>
    <xf numFmtId="49" fontId="0" fillId="49" borderId="3" xfId="0" applyNumberFormat="1" applyFill="1" applyBorder="1" applyAlignment="1">
      <alignment horizontal="left"/>
    </xf>
    <xf numFmtId="0" fontId="3" fillId="49" borderId="9" xfId="0" applyFont="1" applyFill="1" applyBorder="1" applyAlignment="1">
      <alignment horizontal="center"/>
    </xf>
    <xf numFmtId="1" fontId="0" fillId="49" borderId="14" xfId="0" applyNumberFormat="1" applyFill="1" applyBorder="1" applyAlignment="1">
      <alignment horizontal="center"/>
    </xf>
    <xf numFmtId="1" fontId="0" fillId="49" borderId="15" xfId="0" applyNumberFormat="1" applyFill="1" applyBorder="1" applyAlignment="1">
      <alignment horizontal="center"/>
    </xf>
    <xf numFmtId="1" fontId="10" fillId="49" borderId="26" xfId="0" applyNumberFormat="1" applyFont="1" applyFill="1" applyBorder="1" applyAlignment="1">
      <alignment horizontal="center"/>
    </xf>
    <xf numFmtId="1" fontId="10" fillId="49" borderId="9" xfId="0" applyNumberFormat="1" applyFont="1" applyFill="1" applyBorder="1" applyAlignment="1">
      <alignment horizontal="center"/>
    </xf>
    <xf numFmtId="0" fontId="4" fillId="49" borderId="4" xfId="0" applyFont="1" applyFill="1" applyBorder="1" applyAlignment="1">
      <alignment horizontal="center"/>
    </xf>
    <xf numFmtId="0" fontId="4" fillId="0" borderId="26" xfId="0" applyFont="1" applyBorder="1" applyAlignment="1">
      <alignment horizontal="center" vertical="center"/>
    </xf>
    <xf numFmtId="0" fontId="3" fillId="49" borderId="4" xfId="0" applyFont="1" applyFill="1" applyBorder="1" applyAlignment="1">
      <alignment horizontal="left"/>
    </xf>
    <xf numFmtId="0" fontId="30" fillId="0" borderId="17" xfId="0" applyFont="1" applyBorder="1" applyAlignment="1">
      <alignment horizontal="center"/>
    </xf>
    <xf numFmtId="0" fontId="0" fillId="49" borderId="14" xfId="0" applyFill="1" applyBorder="1" applyAlignment="1">
      <alignment horizontal="center"/>
    </xf>
    <xf numFmtId="1" fontId="8" fillId="49" borderId="27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165" fontId="0" fillId="0" borderId="8" xfId="0" applyNumberFormat="1" applyBorder="1" applyAlignment="1">
      <alignment horizontal="center"/>
    </xf>
    <xf numFmtId="0" fontId="0" fillId="49" borderId="9" xfId="0" applyFill="1" applyBorder="1" applyAlignment="1">
      <alignment horizontal="center"/>
    </xf>
    <xf numFmtId="0" fontId="57" fillId="0" borderId="14" xfId="0" applyFont="1" applyBorder="1" applyAlignment="1">
      <alignment horizontal="center"/>
    </xf>
    <xf numFmtId="1" fontId="43" fillId="0" borderId="14" xfId="0" applyNumberFormat="1" applyFont="1" applyBorder="1" applyAlignment="1">
      <alignment horizontal="center"/>
    </xf>
    <xf numFmtId="1" fontId="43" fillId="0" borderId="9" xfId="0" applyNumberFormat="1" applyFont="1" applyBorder="1" applyAlignment="1">
      <alignment horizontal="center"/>
    </xf>
    <xf numFmtId="165" fontId="4" fillId="0" borderId="9" xfId="0" applyNumberFormat="1" applyFont="1" applyBorder="1" applyAlignment="1">
      <alignment horizontal="center"/>
    </xf>
    <xf numFmtId="0" fontId="30" fillId="0" borderId="12" xfId="0" applyFont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2" fillId="0" borderId="28" xfId="0" applyFont="1" applyBorder="1" applyAlignment="1">
      <alignment horizontal="center"/>
    </xf>
    <xf numFmtId="0" fontId="45" fillId="0" borderId="4" xfId="0" applyFont="1" applyBorder="1" applyAlignment="1">
      <alignment horizontal="left"/>
    </xf>
    <xf numFmtId="0" fontId="52" fillId="0" borderId="3" xfId="0" applyFont="1" applyBorder="1" applyAlignment="1">
      <alignment horizontal="center"/>
    </xf>
    <xf numFmtId="165" fontId="34" fillId="0" borderId="0" xfId="0" applyNumberFormat="1" applyFont="1" applyAlignment="1">
      <alignment horizontal="center" vertical="center"/>
    </xf>
    <xf numFmtId="0" fontId="45" fillId="49" borderId="17" xfId="0" applyFont="1" applyFill="1" applyBorder="1" applyAlignment="1">
      <alignment horizontal="center"/>
    </xf>
    <xf numFmtId="0" fontId="0" fillId="32" borderId="15" xfId="0" applyFill="1" applyBorder="1"/>
    <xf numFmtId="0" fontId="0" fillId="32" borderId="10" xfId="0" applyFill="1" applyBorder="1"/>
    <xf numFmtId="0" fontId="45" fillId="52" borderId="1" xfId="0" applyFont="1" applyFill="1" applyBorder="1" applyAlignment="1">
      <alignment horizontal="left"/>
    </xf>
    <xf numFmtId="0" fontId="0" fillId="0" borderId="9" xfId="0" applyBorder="1"/>
    <xf numFmtId="0" fontId="0" fillId="32" borderId="0" xfId="0" applyFill="1"/>
    <xf numFmtId="0" fontId="31" fillId="0" borderId="1" xfId="0" applyFont="1" applyBorder="1" applyAlignment="1">
      <alignment horizontal="left"/>
    </xf>
    <xf numFmtId="0" fontId="22" fillId="65" borderId="1" xfId="0" applyFont="1" applyFill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31" fillId="0" borderId="3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48" fillId="0" borderId="14" xfId="0" applyFont="1" applyBorder="1" applyAlignment="1">
      <alignment horizontal="center"/>
    </xf>
    <xf numFmtId="0" fontId="45" fillId="49" borderId="3" xfId="0" applyFont="1" applyFill="1" applyBorder="1" applyAlignment="1">
      <alignment horizontal="center"/>
    </xf>
    <xf numFmtId="0" fontId="4" fillId="62" borderId="3" xfId="0" applyFont="1" applyFill="1" applyBorder="1" applyAlignment="1">
      <alignment horizontal="center"/>
    </xf>
    <xf numFmtId="0" fontId="3" fillId="49" borderId="28" xfId="0" applyFont="1" applyFill="1" applyBorder="1" applyAlignment="1">
      <alignment horizontal="center"/>
    </xf>
    <xf numFmtId="0" fontId="45" fillId="66" borderId="1" xfId="0" applyFont="1" applyFill="1" applyBorder="1" applyAlignment="1">
      <alignment horizontal="left"/>
    </xf>
    <xf numFmtId="0" fontId="3" fillId="0" borderId="12" xfId="0" applyFont="1" applyBorder="1"/>
    <xf numFmtId="0" fontId="56" fillId="0" borderId="3" xfId="0" applyFont="1" applyBorder="1" applyAlignment="1">
      <alignment horizontal="center"/>
    </xf>
    <xf numFmtId="0" fontId="31" fillId="8" borderId="1" xfId="0" applyFont="1" applyFill="1" applyBorder="1" applyAlignment="1">
      <alignment horizontal="left"/>
    </xf>
    <xf numFmtId="0" fontId="0" fillId="0" borderId="30" xfId="0" applyBorder="1" applyAlignment="1">
      <alignment horizontal="left"/>
    </xf>
    <xf numFmtId="0" fontId="3" fillId="0" borderId="30" xfId="0" applyFont="1" applyBorder="1" applyAlignment="1">
      <alignment horizontal="center"/>
    </xf>
    <xf numFmtId="0" fontId="34" fillId="8" borderId="30" xfId="0" applyFont="1" applyFill="1" applyBorder="1" applyAlignment="1">
      <alignment horizontal="center"/>
    </xf>
    <xf numFmtId="1" fontId="8" fillId="8" borderId="31" xfId="0" applyNumberFormat="1" applyFont="1" applyFill="1" applyBorder="1" applyAlignment="1">
      <alignment horizontal="center"/>
    </xf>
    <xf numFmtId="1" fontId="8" fillId="49" borderId="30" xfId="0" applyNumberFormat="1" applyFont="1" applyFill="1" applyBorder="1" applyAlignment="1">
      <alignment horizontal="center"/>
    </xf>
    <xf numFmtId="0" fontId="3" fillId="0" borderId="30" xfId="0" applyFont="1" applyBorder="1"/>
    <xf numFmtId="0" fontId="4" fillId="0" borderId="30" xfId="0" applyFont="1" applyBorder="1"/>
    <xf numFmtId="0" fontId="42" fillId="0" borderId="31" xfId="0" applyFont="1" applyBorder="1"/>
    <xf numFmtId="0" fontId="0" fillId="0" borderId="30" xfId="0" applyBorder="1"/>
    <xf numFmtId="0" fontId="31" fillId="56" borderId="3" xfId="0" applyFont="1" applyFill="1" applyBorder="1" applyAlignment="1">
      <alignment horizontal="center"/>
    </xf>
    <xf numFmtId="0" fontId="3" fillId="56" borderId="30" xfId="0" applyFont="1" applyFill="1" applyBorder="1" applyAlignment="1">
      <alignment horizontal="left"/>
    </xf>
    <xf numFmtId="0" fontId="3" fillId="56" borderId="30" xfId="0" applyFont="1" applyFill="1" applyBorder="1" applyAlignment="1">
      <alignment horizontal="center"/>
    </xf>
    <xf numFmtId="0" fontId="3" fillId="56" borderId="19" xfId="0" applyFont="1" applyFill="1" applyBorder="1" applyAlignment="1">
      <alignment horizontal="center" vertical="center"/>
    </xf>
    <xf numFmtId="49" fontId="0" fillId="58" borderId="19" xfId="0" applyNumberFormat="1" applyFill="1" applyBorder="1" applyAlignment="1">
      <alignment horizontal="left"/>
    </xf>
    <xf numFmtId="0" fontId="3" fillId="61" borderId="30" xfId="0" applyFont="1" applyFill="1" applyBorder="1" applyAlignment="1">
      <alignment horizontal="center"/>
    </xf>
    <xf numFmtId="0" fontId="4" fillId="61" borderId="31" xfId="0" applyFont="1" applyFill="1" applyBorder="1" applyAlignment="1">
      <alignment horizontal="center"/>
    </xf>
    <xf numFmtId="0" fontId="4" fillId="61" borderId="30" xfId="0" applyFont="1" applyFill="1" applyBorder="1" applyAlignment="1">
      <alignment horizontal="center"/>
    </xf>
    <xf numFmtId="0" fontId="42" fillId="61" borderId="31" xfId="0" applyFont="1" applyFill="1" applyBorder="1" applyAlignment="1">
      <alignment horizontal="center"/>
    </xf>
    <xf numFmtId="0" fontId="42" fillId="61" borderId="30" xfId="0" applyFont="1" applyFill="1" applyBorder="1" applyAlignment="1">
      <alignment horizontal="center"/>
    </xf>
    <xf numFmtId="0" fontId="12" fillId="61" borderId="3" xfId="0" applyFont="1" applyFill="1" applyBorder="1" applyAlignment="1">
      <alignment horizontal="center" vertical="center"/>
    </xf>
    <xf numFmtId="49" fontId="3" fillId="61" borderId="19" xfId="0" applyNumberFormat="1" applyFont="1" applyFill="1" applyBorder="1" applyAlignment="1">
      <alignment horizontal="left"/>
    </xf>
    <xf numFmtId="0" fontId="3" fillId="0" borderId="30" xfId="0" applyFont="1" applyBorder="1" applyAlignment="1">
      <alignment horizontal="left"/>
    </xf>
    <xf numFmtId="165" fontId="53" fillId="0" borderId="0" xfId="0" applyNumberFormat="1" applyFont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2" fillId="0" borderId="31" xfId="0" applyFont="1" applyBorder="1" applyAlignment="1">
      <alignment horizontal="center"/>
    </xf>
    <xf numFmtId="0" fontId="42" fillId="0" borderId="30" xfId="0" applyFont="1" applyBorder="1" applyAlignment="1">
      <alignment horizontal="center"/>
    </xf>
    <xf numFmtId="49" fontId="3" fillId="0" borderId="19" xfId="0" applyNumberFormat="1" applyFont="1" applyBorder="1" applyAlignment="1">
      <alignment horizontal="left"/>
    </xf>
    <xf numFmtId="14" fontId="0" fillId="0" borderId="0" xfId="0" applyNumberFormat="1" applyAlignment="1">
      <alignment horizontal="center"/>
    </xf>
    <xf numFmtId="0" fontId="3" fillId="13" borderId="19" xfId="0" applyFont="1" applyFill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0" fontId="3" fillId="49" borderId="30" xfId="0" applyFont="1" applyFill="1" applyBorder="1" applyAlignment="1">
      <alignment horizontal="left"/>
    </xf>
    <xf numFmtId="0" fontId="3" fillId="49" borderId="30" xfId="0" applyFont="1" applyFill="1" applyBorder="1" applyAlignment="1">
      <alignment horizontal="center"/>
    </xf>
    <xf numFmtId="0" fontId="3" fillId="0" borderId="19" xfId="0" applyFont="1" applyBorder="1" applyAlignment="1">
      <alignment horizontal="center" vertical="center"/>
    </xf>
    <xf numFmtId="49" fontId="3" fillId="49" borderId="19" xfId="0" applyNumberFormat="1" applyFont="1" applyFill="1" applyBorder="1" applyAlignment="1">
      <alignment horizontal="left"/>
    </xf>
    <xf numFmtId="0" fontId="4" fillId="49" borderId="31" xfId="0" applyFont="1" applyFill="1" applyBorder="1" applyAlignment="1">
      <alignment horizontal="center"/>
    </xf>
    <xf numFmtId="0" fontId="4" fillId="49" borderId="30" xfId="0" applyFont="1" applyFill="1" applyBorder="1" applyAlignment="1">
      <alignment horizontal="center"/>
    </xf>
    <xf numFmtId="1" fontId="0" fillId="49" borderId="30" xfId="0" applyNumberFormat="1" applyFill="1" applyBorder="1" applyAlignment="1">
      <alignment horizontal="center"/>
    </xf>
    <xf numFmtId="1" fontId="4" fillId="49" borderId="30" xfId="0" applyNumberFormat="1" applyFont="1" applyFill="1" applyBorder="1" applyAlignment="1">
      <alignment horizontal="center"/>
    </xf>
    <xf numFmtId="1" fontId="42" fillId="49" borderId="31" xfId="0" applyNumberFormat="1" applyFont="1" applyFill="1" applyBorder="1" applyAlignment="1">
      <alignment horizontal="center"/>
    </xf>
    <xf numFmtId="1" fontId="42" fillId="49" borderId="30" xfId="0" applyNumberFormat="1" applyFont="1" applyFill="1" applyBorder="1" applyAlignment="1">
      <alignment horizontal="center"/>
    </xf>
    <xf numFmtId="0" fontId="0" fillId="0" borderId="19" xfId="0" applyBorder="1" applyAlignment="1">
      <alignment horizontal="center" vertical="center"/>
    </xf>
    <xf numFmtId="49" fontId="0" fillId="0" borderId="19" xfId="0" applyNumberFormat="1" applyBorder="1" applyAlignment="1">
      <alignment horizontal="left"/>
    </xf>
    <xf numFmtId="0" fontId="0" fillId="49" borderId="30" xfId="0" applyFill="1" applyBorder="1" applyAlignment="1">
      <alignment horizontal="center"/>
    </xf>
    <xf numFmtId="165" fontId="42" fillId="49" borderId="30" xfId="0" applyNumberFormat="1" applyFont="1" applyFill="1" applyBorder="1" applyAlignment="1">
      <alignment horizontal="center"/>
    </xf>
    <xf numFmtId="49" fontId="0" fillId="49" borderId="19" xfId="0" applyNumberFormat="1" applyFill="1" applyBorder="1" applyAlignment="1">
      <alignment horizontal="left"/>
    </xf>
    <xf numFmtId="0" fontId="31" fillId="55" borderId="1" xfId="0" applyFont="1" applyFill="1" applyBorder="1" applyAlignment="1">
      <alignment horizontal="center"/>
    </xf>
    <xf numFmtId="0" fontId="8" fillId="0" borderId="19" xfId="0" applyFont="1" applyBorder="1" applyAlignment="1">
      <alignment horizontal="center"/>
    </xf>
    <xf numFmtId="1" fontId="8" fillId="0" borderId="19" xfId="0" applyNumberFormat="1" applyFont="1" applyBorder="1" applyAlignment="1">
      <alignment horizontal="center"/>
    </xf>
    <xf numFmtId="0" fontId="52" fillId="49" borderId="30" xfId="0" applyFont="1" applyFill="1" applyBorder="1" applyAlignment="1">
      <alignment horizontal="center"/>
    </xf>
    <xf numFmtId="1" fontId="8" fillId="49" borderId="31" xfId="0" applyNumberFormat="1" applyFont="1" applyFill="1" applyBorder="1" applyAlignment="1">
      <alignment horizontal="center"/>
    </xf>
    <xf numFmtId="0" fontId="52" fillId="0" borderId="30" xfId="0" applyFont="1" applyBorder="1" applyAlignment="1">
      <alignment horizontal="center"/>
    </xf>
    <xf numFmtId="0" fontId="57" fillId="0" borderId="30" xfId="0" applyFont="1" applyBorder="1" applyAlignment="1">
      <alignment horizontal="center"/>
    </xf>
    <xf numFmtId="1" fontId="43" fillId="0" borderId="30" xfId="0" applyNumberFormat="1" applyFont="1" applyBorder="1" applyAlignment="1">
      <alignment horizontal="center"/>
    </xf>
    <xf numFmtId="165" fontId="4" fillId="0" borderId="30" xfId="0" applyNumberFormat="1" applyFont="1" applyBorder="1" applyAlignment="1">
      <alignment horizontal="center"/>
    </xf>
    <xf numFmtId="0" fontId="3" fillId="0" borderId="19" xfId="0" applyFont="1" applyBorder="1"/>
    <xf numFmtId="0" fontId="12" fillId="0" borderId="30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3" fillId="8" borderId="1" xfId="0" applyFont="1" applyFill="1" applyBorder="1" applyAlignment="1">
      <alignment horizontal="left"/>
    </xf>
    <xf numFmtId="0" fontId="9" fillId="0" borderId="19" xfId="0" applyFont="1" applyBorder="1" applyAlignment="1">
      <alignment horizontal="center"/>
    </xf>
    <xf numFmtId="0" fontId="0" fillId="0" borderId="19" xfId="0" applyBorder="1"/>
    <xf numFmtId="0" fontId="31" fillId="67" borderId="1" xfId="0" applyFont="1" applyFill="1" applyBorder="1" applyAlignment="1">
      <alignment horizontal="left"/>
    </xf>
    <xf numFmtId="0" fontId="31" fillId="67" borderId="1" xfId="0" applyFont="1" applyFill="1" applyBorder="1" applyAlignment="1">
      <alignment horizontal="right"/>
    </xf>
    <xf numFmtId="0" fontId="4" fillId="0" borderId="1" xfId="2" applyFont="1" applyBorder="1" applyAlignment="1">
      <alignment horizontal="center"/>
    </xf>
    <xf numFmtId="0" fontId="0" fillId="0" borderId="1" xfId="2" applyFont="1" applyBorder="1"/>
    <xf numFmtId="165" fontId="4" fillId="51" borderId="0" xfId="0" applyNumberFormat="1" applyFont="1" applyFill="1" applyAlignment="1">
      <alignment horizontal="center"/>
    </xf>
    <xf numFmtId="0" fontId="3" fillId="0" borderId="1" xfId="2" applyBorder="1" applyAlignment="1">
      <alignment horizontal="left" vertical="center"/>
    </xf>
    <xf numFmtId="0" fontId="0" fillId="64" borderId="3" xfId="0" applyFill="1" applyBorder="1" applyAlignment="1">
      <alignment horizontal="center"/>
    </xf>
    <xf numFmtId="0" fontId="0" fillId="64" borderId="1" xfId="0" applyFill="1" applyBorder="1" applyAlignment="1">
      <alignment horizontal="center"/>
    </xf>
    <xf numFmtId="0" fontId="4" fillId="53" borderId="3" xfId="0" applyFont="1" applyFill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1" fillId="0" borderId="1" xfId="0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0" fontId="71" fillId="0" borderId="1" xfId="0" applyFont="1" applyBorder="1" applyAlignment="1">
      <alignment horizontal="center" vertical="center"/>
    </xf>
    <xf numFmtId="0" fontId="22" fillId="57" borderId="1" xfId="0" applyFont="1" applyFill="1" applyBorder="1" applyAlignment="1">
      <alignment horizontal="center"/>
    </xf>
    <xf numFmtId="0" fontId="3" fillId="57" borderId="1" xfId="0" applyFont="1" applyFill="1" applyBorder="1"/>
    <xf numFmtId="0" fontId="3" fillId="57" borderId="1" xfId="0" applyFont="1" applyFill="1" applyBorder="1" applyAlignment="1">
      <alignment horizontal="center"/>
    </xf>
    <xf numFmtId="0" fontId="0" fillId="57" borderId="1" xfId="0" applyFill="1" applyBorder="1" applyAlignment="1">
      <alignment horizontal="center"/>
    </xf>
    <xf numFmtId="0" fontId="30" fillId="57" borderId="1" xfId="0" applyFont="1" applyFill="1" applyBorder="1" applyAlignment="1">
      <alignment horizontal="center"/>
    </xf>
    <xf numFmtId="0" fontId="31" fillId="57" borderId="1" xfId="0" applyFont="1" applyFill="1" applyBorder="1" applyAlignment="1">
      <alignment horizontal="center"/>
    </xf>
    <xf numFmtId="0" fontId="32" fillId="57" borderId="1" xfId="0" applyFont="1" applyFill="1" applyBorder="1" applyAlignment="1">
      <alignment horizontal="center"/>
    </xf>
    <xf numFmtId="0" fontId="33" fillId="57" borderId="1" xfId="0" applyFont="1" applyFill="1" applyBorder="1" applyAlignment="1">
      <alignment horizontal="center"/>
    </xf>
    <xf numFmtId="0" fontId="31" fillId="57" borderId="1" xfId="0" applyFont="1" applyFill="1" applyBorder="1"/>
    <xf numFmtId="0" fontId="3" fillId="57" borderId="1" xfId="0" applyFont="1" applyFill="1" applyBorder="1" applyAlignment="1">
      <alignment horizontal="center" vertical="center"/>
    </xf>
    <xf numFmtId="0" fontId="34" fillId="57" borderId="0" xfId="0" applyFont="1" applyFill="1" applyAlignment="1">
      <alignment horizontal="center"/>
    </xf>
    <xf numFmtId="0" fontId="0" fillId="57" borderId="12" xfId="0" applyFill="1" applyBorder="1" applyAlignment="1">
      <alignment horizontal="center"/>
    </xf>
    <xf numFmtId="0" fontId="3" fillId="57" borderId="0" xfId="0" applyFont="1" applyFill="1" applyAlignment="1">
      <alignment horizontal="left"/>
    </xf>
    <xf numFmtId="0" fontId="4" fillId="70" borderId="3" xfId="0" applyFont="1" applyFill="1" applyBorder="1" applyAlignment="1">
      <alignment horizontal="center" vertical="center"/>
    </xf>
    <xf numFmtId="0" fontId="12" fillId="57" borderId="3" xfId="0" applyFont="1" applyFill="1" applyBorder="1" applyAlignment="1">
      <alignment horizontal="center" vertical="center"/>
    </xf>
    <xf numFmtId="0" fontId="3" fillId="57" borderId="0" xfId="0" applyFont="1" applyFill="1"/>
    <xf numFmtId="49" fontId="23" fillId="61" borderId="1" xfId="0" applyNumberFormat="1" applyFont="1" applyFill="1" applyBorder="1" applyAlignment="1">
      <alignment horizontal="left" vertical="center"/>
    </xf>
    <xf numFmtId="0" fontId="3" fillId="57" borderId="0" xfId="0" applyFont="1" applyFill="1" applyAlignment="1">
      <alignment horizontal="center"/>
    </xf>
    <xf numFmtId="0" fontId="23" fillId="57" borderId="0" xfId="0" applyFont="1" applyFill="1"/>
    <xf numFmtId="165" fontId="3" fillId="57" borderId="1" xfId="0" applyNumberFormat="1" applyFont="1" applyFill="1" applyBorder="1" applyAlignment="1">
      <alignment horizontal="center"/>
    </xf>
    <xf numFmtId="0" fontId="3" fillId="0" borderId="19" xfId="0" applyFont="1" applyBorder="1" applyAlignment="1">
      <alignment horizontal="left"/>
    </xf>
    <xf numFmtId="0" fontId="22" fillId="71" borderId="1" xfId="0" applyFont="1" applyFill="1" applyBorder="1" applyAlignment="1">
      <alignment horizontal="center"/>
    </xf>
    <xf numFmtId="0" fontId="3" fillId="0" borderId="19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49" fontId="3" fillId="61" borderId="1" xfId="0" applyNumberFormat="1" applyFont="1" applyFill="1" applyBorder="1" applyAlignment="1">
      <alignment horizontal="left" vertical="center"/>
    </xf>
    <xf numFmtId="14" fontId="3" fillId="0" borderId="4" xfId="0" applyNumberFormat="1" applyFont="1" applyBorder="1" applyAlignment="1">
      <alignment horizontal="center"/>
    </xf>
    <xf numFmtId="0" fontId="3" fillId="0" borderId="8" xfId="0" applyFont="1" applyBorder="1"/>
    <xf numFmtId="0" fontId="3" fillId="0" borderId="2" xfId="0" applyFont="1" applyBorder="1"/>
    <xf numFmtId="0" fontId="23" fillId="53" borderId="1" xfId="0" applyFont="1" applyFill="1" applyBorder="1" applyAlignment="1">
      <alignment horizontal="left"/>
    </xf>
    <xf numFmtId="1" fontId="0" fillId="49" borderId="8" xfId="0" applyNumberFormat="1" applyFill="1" applyBorder="1" applyAlignment="1">
      <alignment horizontal="center"/>
    </xf>
    <xf numFmtId="0" fontId="3" fillId="0" borderId="9" xfId="0" applyFont="1" applyBorder="1"/>
    <xf numFmtId="49" fontId="35" fillId="0" borderId="4" xfId="0" applyNumberFormat="1" applyFont="1" applyBorder="1" applyAlignment="1">
      <alignment horizontal="center"/>
    </xf>
    <xf numFmtId="165" fontId="20" fillId="0" borderId="12" xfId="0" applyNumberFormat="1" applyFont="1" applyBorder="1" applyAlignment="1">
      <alignment horizontal="center"/>
    </xf>
    <xf numFmtId="0" fontId="23" fillId="73" borderId="1" xfId="0" applyFont="1" applyFill="1" applyBorder="1" applyAlignment="1">
      <alignment horizontal="center"/>
    </xf>
    <xf numFmtId="0" fontId="23" fillId="73" borderId="0" xfId="0" applyFont="1" applyFill="1" applyAlignment="1">
      <alignment horizontal="left"/>
    </xf>
    <xf numFmtId="165" fontId="23" fillId="73" borderId="1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41" fillId="0" borderId="1" xfId="0" applyFont="1" applyBorder="1"/>
    <xf numFmtId="0" fontId="10" fillId="73" borderId="1" xfId="0" applyFont="1" applyFill="1" applyBorder="1" applyAlignment="1">
      <alignment horizontal="center"/>
    </xf>
    <xf numFmtId="0" fontId="10" fillId="73" borderId="0" xfId="0" applyFont="1" applyFill="1" applyAlignment="1">
      <alignment horizontal="left"/>
    </xf>
    <xf numFmtId="0" fontId="10" fillId="0" borderId="1" xfId="0" applyFont="1" applyBorder="1"/>
    <xf numFmtId="0" fontId="31" fillId="15" borderId="4" xfId="0" applyFont="1" applyFill="1" applyBorder="1" applyAlignment="1">
      <alignment horizontal="left"/>
    </xf>
    <xf numFmtId="0" fontId="45" fillId="42" borderId="4" xfId="0" applyFont="1" applyFill="1" applyBorder="1" applyAlignment="1">
      <alignment horizontal="left"/>
    </xf>
    <xf numFmtId="0" fontId="45" fillId="42" borderId="1" xfId="0" applyFont="1" applyFill="1" applyBorder="1" applyAlignment="1">
      <alignment horizontal="left"/>
    </xf>
    <xf numFmtId="167" fontId="3" fillId="0" borderId="1" xfId="0" applyNumberFormat="1" applyFont="1" applyBorder="1"/>
    <xf numFmtId="0" fontId="0" fillId="51" borderId="0" xfId="0" applyFill="1"/>
    <xf numFmtId="165" fontId="23" fillId="65" borderId="1" xfId="0" applyNumberFormat="1" applyFont="1" applyFill="1" applyBorder="1" applyAlignment="1">
      <alignment horizontal="center"/>
    </xf>
    <xf numFmtId="0" fontId="3" fillId="65" borderId="1" xfId="0" applyFont="1" applyFill="1" applyBorder="1" applyAlignment="1">
      <alignment horizontal="center"/>
    </xf>
    <xf numFmtId="0" fontId="3" fillId="65" borderId="1" xfId="0" applyFont="1" applyFill="1" applyBorder="1" applyAlignment="1">
      <alignment horizontal="left"/>
    </xf>
    <xf numFmtId="0" fontId="3" fillId="65" borderId="1" xfId="0" applyFont="1" applyFill="1" applyBorder="1"/>
    <xf numFmtId="0" fontId="0" fillId="65" borderId="1" xfId="0" applyFill="1" applyBorder="1"/>
    <xf numFmtId="0" fontId="4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3" fillId="57" borderId="2" xfId="0" applyFont="1" applyFill="1" applyBorder="1"/>
    <xf numFmtId="0" fontId="4" fillId="57" borderId="18" xfId="0" applyFont="1" applyFill="1" applyBorder="1"/>
    <xf numFmtId="0" fontId="4" fillId="57" borderId="10" xfId="0" applyFont="1" applyFill="1" applyBorder="1"/>
    <xf numFmtId="0" fontId="3" fillId="57" borderId="3" xfId="0" applyFont="1" applyFill="1" applyBorder="1"/>
    <xf numFmtId="0" fontId="4" fillId="57" borderId="1" xfId="0" applyFont="1" applyFill="1" applyBorder="1"/>
    <xf numFmtId="0" fontId="4" fillId="57" borderId="2" xfId="0" applyFont="1" applyFill="1" applyBorder="1"/>
    <xf numFmtId="0" fontId="42" fillId="57" borderId="18" xfId="0" applyFont="1" applyFill="1" applyBorder="1"/>
    <xf numFmtId="0" fontId="42" fillId="57" borderId="10" xfId="0" applyFont="1" applyFill="1" applyBorder="1" applyAlignment="1">
      <alignment horizontal="center"/>
    </xf>
    <xf numFmtId="0" fontId="1" fillId="0" borderId="1" xfId="1" applyBorder="1" applyAlignment="1">
      <alignment horizontal="center"/>
    </xf>
    <xf numFmtId="2" fontId="20" fillId="0" borderId="12" xfId="4" applyNumberFormat="1" applyBorder="1" applyAlignment="1">
      <alignment horizontal="center"/>
    </xf>
    <xf numFmtId="0" fontId="0" fillId="13" borderId="1" xfId="0" applyFill="1" applyBorder="1" applyAlignment="1">
      <alignment horizontal="center" vertical="center"/>
    </xf>
    <xf numFmtId="0" fontId="3" fillId="49" borderId="18" xfId="0" applyFont="1" applyFill="1" applyBorder="1" applyAlignment="1">
      <alignment horizontal="center"/>
    </xf>
    <xf numFmtId="165" fontId="8" fillId="50" borderId="0" xfId="0" applyNumberFormat="1" applyFont="1" applyFill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23" fillId="68" borderId="1" xfId="0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" fontId="13" fillId="0" borderId="0" xfId="0" applyNumberFormat="1" applyFont="1" applyAlignment="1">
      <alignment horizontal="center"/>
    </xf>
    <xf numFmtId="165" fontId="10" fillId="0" borderId="0" xfId="0" applyNumberFormat="1" applyFont="1" applyAlignment="1">
      <alignment horizontal="center"/>
    </xf>
    <xf numFmtId="49" fontId="3" fillId="0" borderId="10" xfId="0" applyNumberFormat="1" applyFont="1" applyBorder="1" applyAlignment="1">
      <alignment horizontal="center"/>
    </xf>
    <xf numFmtId="0" fontId="31" fillId="49" borderId="1" xfId="0" applyFont="1" applyFill="1" applyBorder="1" applyAlignment="1">
      <alignment horizontal="center" vertical="center"/>
    </xf>
    <xf numFmtId="0" fontId="45" fillId="49" borderId="1" xfId="0" applyFont="1" applyFill="1" applyBorder="1" applyAlignment="1">
      <alignment horizontal="center" vertical="center"/>
    </xf>
    <xf numFmtId="0" fontId="31" fillId="54" borderId="1" xfId="0" applyFont="1" applyFill="1" applyBorder="1" applyAlignment="1">
      <alignment horizontal="center" vertical="center"/>
    </xf>
    <xf numFmtId="0" fontId="0" fillId="49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23" fillId="73" borderId="1" xfId="0" applyNumberFormat="1" applyFont="1" applyFill="1" applyBorder="1" applyAlignment="1">
      <alignment horizontal="center"/>
    </xf>
    <xf numFmtId="1" fontId="23" fillId="0" borderId="0" xfId="0" applyNumberFormat="1" applyFont="1" applyAlignment="1">
      <alignment horizontal="center" wrapText="1"/>
    </xf>
    <xf numFmtId="165" fontId="51" fillId="0" borderId="12" xfId="0" applyNumberFormat="1" applyFont="1" applyBorder="1" applyAlignment="1">
      <alignment horizontal="center" wrapText="1"/>
    </xf>
    <xf numFmtId="49" fontId="26" fillId="54" borderId="1" xfId="0" applyNumberFormat="1" applyFont="1" applyFill="1" applyBorder="1" applyAlignment="1">
      <alignment vertical="center"/>
    </xf>
    <xf numFmtId="0" fontId="45" fillId="11" borderId="1" xfId="0" applyFont="1" applyFill="1" applyBorder="1" applyAlignment="1">
      <alignment horizontal="left"/>
    </xf>
    <xf numFmtId="0" fontId="31" fillId="0" borderId="1" xfId="0" applyFont="1" applyBorder="1" applyAlignment="1">
      <alignment horizontal="right"/>
    </xf>
    <xf numFmtId="0" fontId="75" fillId="0" borderId="0" xfId="0" applyFont="1" applyAlignment="1">
      <alignment horizontal="center"/>
    </xf>
    <xf numFmtId="0" fontId="4" fillId="0" borderId="18" xfId="0" applyFont="1" applyBorder="1" applyAlignment="1">
      <alignment horizontal="center" vertical="center"/>
    </xf>
    <xf numFmtId="0" fontId="3" fillId="56" borderId="1" xfId="0" applyFont="1" applyFill="1" applyBorder="1" applyAlignment="1">
      <alignment horizontal="left"/>
    </xf>
    <xf numFmtId="0" fontId="3" fillId="61" borderId="1" xfId="0" applyFont="1" applyFill="1" applyBorder="1" applyAlignment="1">
      <alignment horizontal="left" vertical="center"/>
    </xf>
    <xf numFmtId="0" fontId="76" fillId="0" borderId="1" xfId="0" applyFont="1" applyBorder="1" applyAlignment="1">
      <alignment horizontal="center"/>
    </xf>
    <xf numFmtId="0" fontId="23" fillId="49" borderId="1" xfId="0" applyFont="1" applyFill="1" applyBorder="1" applyAlignment="1">
      <alignment horizontal="left"/>
    </xf>
    <xf numFmtId="0" fontId="23" fillId="49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0" fillId="49" borderId="18" xfId="0" applyFont="1" applyFill="1" applyBorder="1" applyAlignment="1">
      <alignment horizontal="center"/>
    </xf>
    <xf numFmtId="0" fontId="10" fillId="49" borderId="10" xfId="0" applyFont="1" applyFill="1" applyBorder="1" applyAlignment="1">
      <alignment horizontal="center"/>
    </xf>
    <xf numFmtId="1" fontId="21" fillId="49" borderId="2" xfId="0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8" fillId="49" borderId="18" xfId="0" applyFont="1" applyFill="1" applyBorder="1" applyAlignment="1">
      <alignment horizontal="center"/>
    </xf>
    <xf numFmtId="0" fontId="8" fillId="49" borderId="10" xfId="0" applyFont="1" applyFill="1" applyBorder="1" applyAlignment="1">
      <alignment horizontal="center"/>
    </xf>
    <xf numFmtId="0" fontId="42" fillId="49" borderId="18" xfId="0" applyFont="1" applyFill="1" applyBorder="1" applyAlignment="1">
      <alignment horizontal="center"/>
    </xf>
    <xf numFmtId="0" fontId="42" fillId="49" borderId="9" xfId="0" applyFont="1" applyFill="1" applyBorder="1" applyAlignment="1">
      <alignment horizontal="center"/>
    </xf>
    <xf numFmtId="165" fontId="68" fillId="0" borderId="0" xfId="0" applyNumberFormat="1" applyFont="1" applyAlignment="1">
      <alignment horizontal="center" wrapText="1"/>
    </xf>
    <xf numFmtId="165" fontId="78" fillId="0" borderId="0" xfId="0" applyNumberFormat="1" applyFont="1" applyAlignment="1">
      <alignment horizontal="center" wrapText="1"/>
    </xf>
    <xf numFmtId="0" fontId="56" fillId="0" borderId="1" xfId="0" applyFont="1" applyBorder="1" applyAlignment="1">
      <alignment horizontal="center"/>
    </xf>
    <xf numFmtId="0" fontId="42" fillId="0" borderId="10" xfId="0" applyFont="1" applyBorder="1"/>
    <xf numFmtId="165" fontId="37" fillId="0" borderId="12" xfId="0" applyNumberFormat="1" applyFont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42" fillId="0" borderId="1" xfId="0" applyFont="1" applyBorder="1"/>
    <xf numFmtId="0" fontId="23" fillId="0" borderId="0" xfId="0" applyFont="1" applyAlignment="1">
      <alignment wrapText="1"/>
    </xf>
    <xf numFmtId="0" fontId="52" fillId="49" borderId="2" xfId="0" applyFont="1" applyFill="1" applyBorder="1" applyAlignment="1">
      <alignment horizontal="center"/>
    </xf>
    <xf numFmtId="1" fontId="8" fillId="49" borderId="1" xfId="0" applyNumberFormat="1" applyFont="1" applyFill="1" applyBorder="1" applyAlignment="1">
      <alignment horizontal="center"/>
    </xf>
    <xf numFmtId="165" fontId="37" fillId="0" borderId="21" xfId="0" applyNumberFormat="1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165" fontId="49" fillId="0" borderId="21" xfId="0" applyNumberFormat="1" applyFont="1" applyBorder="1" applyAlignment="1">
      <alignment horizontal="center"/>
    </xf>
    <xf numFmtId="0" fontId="71" fillId="0" borderId="4" xfId="0" applyFont="1" applyBorder="1" applyAlignment="1">
      <alignment horizontal="center" vertical="center"/>
    </xf>
    <xf numFmtId="0" fontId="0" fillId="0" borderId="4" xfId="2" applyFont="1" applyBorder="1"/>
    <xf numFmtId="0" fontId="71" fillId="0" borderId="4" xfId="0" applyFont="1" applyBorder="1" applyAlignment="1">
      <alignment horizontal="center"/>
    </xf>
    <xf numFmtId="0" fontId="30" fillId="57" borderId="4" xfId="0" applyFont="1" applyFill="1" applyBorder="1" applyAlignment="1">
      <alignment horizontal="center"/>
    </xf>
    <xf numFmtId="0" fontId="3" fillId="57" borderId="4" xfId="0" applyFont="1" applyFill="1" applyBorder="1"/>
    <xf numFmtId="0" fontId="3" fillId="13" borderId="8" xfId="0" applyFont="1" applyFill="1" applyBorder="1" applyAlignment="1">
      <alignment horizontal="center" vertical="center"/>
    </xf>
    <xf numFmtId="0" fontId="3" fillId="57" borderId="4" xfId="0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22" fillId="0" borderId="11" xfId="0" applyFont="1" applyBorder="1" applyAlignment="1">
      <alignment horizontal="left"/>
    </xf>
    <xf numFmtId="0" fontId="42" fillId="61" borderId="28" xfId="0" applyFont="1" applyFill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10" fillId="51" borderId="0" xfId="0" applyFont="1" applyFill="1" applyAlignment="1">
      <alignment horizontal="center"/>
    </xf>
    <xf numFmtId="0" fontId="23" fillId="0" borderId="2" xfId="0" applyFont="1" applyBorder="1" applyAlignment="1">
      <alignment horizontal="center"/>
    </xf>
    <xf numFmtId="0" fontId="10" fillId="0" borderId="2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31" fillId="49" borderId="20" xfId="0" applyFont="1" applyFill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8" fillId="53" borderId="14" xfId="0" applyFont="1" applyFill="1" applyBorder="1" applyAlignment="1">
      <alignment horizontal="center"/>
    </xf>
    <xf numFmtId="0" fontId="0" fillId="0" borderId="28" xfId="0" applyBorder="1"/>
    <xf numFmtId="0" fontId="34" fillId="8" borderId="17" xfId="0" applyFont="1" applyFill="1" applyBorder="1" applyAlignment="1">
      <alignment horizontal="center"/>
    </xf>
    <xf numFmtId="0" fontId="33" fillId="15" borderId="1" xfId="0" applyFont="1" applyFill="1" applyBorder="1" applyAlignment="1">
      <alignment horizontal="left"/>
    </xf>
    <xf numFmtId="0" fontId="0" fillId="0" borderId="20" xfId="0" applyBorder="1" applyAlignment="1">
      <alignment horizontal="left"/>
    </xf>
    <xf numFmtId="0" fontId="38" fillId="0" borderId="21" xfId="0" applyFont="1" applyBorder="1" applyAlignment="1">
      <alignment horizontal="center"/>
    </xf>
    <xf numFmtId="0" fontId="3" fillId="40" borderId="20" xfId="0" applyFon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0" fontId="50" fillId="0" borderId="0" xfId="0" applyFont="1"/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0" fontId="3" fillId="56" borderId="0" xfId="0" applyFont="1" applyFill="1" applyBorder="1" applyAlignment="1">
      <alignment horizontal="center"/>
    </xf>
    <xf numFmtId="0" fontId="3" fillId="57" borderId="0" xfId="0" applyFont="1" applyFill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0" fillId="56" borderId="0" xfId="0" applyFont="1" applyFill="1" applyBorder="1" applyAlignment="1">
      <alignment horizontal="center"/>
    </xf>
    <xf numFmtId="0" fontId="31" fillId="49" borderId="0" xfId="0" applyFont="1" applyFill="1" applyBorder="1" applyAlignment="1">
      <alignment horizontal="center"/>
    </xf>
    <xf numFmtId="0" fontId="31" fillId="56" borderId="0" xfId="0" applyFont="1" applyFill="1" applyBorder="1" applyAlignment="1">
      <alignment horizontal="center"/>
    </xf>
    <xf numFmtId="0" fontId="45" fillId="49" borderId="0" xfId="0" applyFont="1" applyFill="1" applyBorder="1" applyAlignment="1">
      <alignment horizontal="center"/>
    </xf>
    <xf numFmtId="0" fontId="31" fillId="0" borderId="0" xfId="0" applyFont="1" applyBorder="1"/>
    <xf numFmtId="0" fontId="31" fillId="0" borderId="0" xfId="0" applyFont="1" applyBorder="1" applyAlignment="1">
      <alignment horizontal="left"/>
    </xf>
    <xf numFmtId="0" fontId="31" fillId="67" borderId="0" xfId="0" applyFont="1" applyFill="1" applyBorder="1" applyAlignment="1">
      <alignment horizontal="right"/>
    </xf>
    <xf numFmtId="0" fontId="45" fillId="0" borderId="0" xfId="0" applyFont="1" applyBorder="1" applyAlignment="1">
      <alignment horizontal="left"/>
    </xf>
    <xf numFmtId="0" fontId="31" fillId="8" borderId="1" xfId="0" applyFont="1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0" fillId="49" borderId="0" xfId="0" applyFill="1" applyBorder="1" applyAlignment="1">
      <alignment horizontal="center"/>
    </xf>
    <xf numFmtId="0" fontId="3" fillId="0" borderId="0" xfId="0" applyFont="1" applyBorder="1"/>
    <xf numFmtId="0" fontId="0" fillId="0" borderId="0" xfId="0" applyBorder="1" applyAlignment="1">
      <alignment horizontal="center" vertical="center"/>
    </xf>
    <xf numFmtId="0" fontId="3" fillId="56" borderId="0" xfId="0" applyFont="1" applyFill="1" applyBorder="1" applyAlignment="1">
      <alignment horizontal="center" vertical="center"/>
    </xf>
    <xf numFmtId="0" fontId="0" fillId="13" borderId="0" xfId="0" applyFill="1" applyBorder="1" applyAlignment="1">
      <alignment horizontal="center" vertical="center"/>
    </xf>
    <xf numFmtId="0" fontId="3" fillId="13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1" fontId="8" fillId="0" borderId="0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left"/>
    </xf>
    <xf numFmtId="49" fontId="0" fillId="0" borderId="0" xfId="0" applyNumberFormat="1" applyBorder="1" applyAlignment="1">
      <alignment horizontal="left"/>
    </xf>
    <xf numFmtId="165" fontId="9" fillId="0" borderId="0" xfId="0" applyNumberFormat="1" applyFon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10" fillId="37" borderId="0" xfId="0" applyFont="1" applyFill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0" fontId="10" fillId="50" borderId="0" xfId="0" applyFont="1" applyFill="1" applyBorder="1" applyAlignment="1">
      <alignment horizontal="center"/>
    </xf>
    <xf numFmtId="165" fontId="10" fillId="37" borderId="0" xfId="0" applyNumberFormat="1" applyFont="1" applyFill="1" applyBorder="1" applyAlignment="1">
      <alignment horizontal="center"/>
    </xf>
    <xf numFmtId="0" fontId="4" fillId="37" borderId="0" xfId="0" applyFont="1" applyFill="1" applyBorder="1" applyAlignment="1">
      <alignment horizontal="center"/>
    </xf>
    <xf numFmtId="165" fontId="10" fillId="50" borderId="0" xfId="0" applyNumberFormat="1" applyFont="1" applyFill="1" applyBorder="1" applyAlignment="1">
      <alignment horizontal="center"/>
    </xf>
    <xf numFmtId="165" fontId="10" fillId="51" borderId="0" xfId="0" applyNumberFormat="1" applyFont="1" applyFill="1" applyBorder="1" applyAlignment="1">
      <alignment horizontal="center"/>
    </xf>
    <xf numFmtId="165" fontId="4" fillId="51" borderId="0" xfId="0" applyNumberFormat="1" applyFont="1" applyFill="1" applyBorder="1" applyAlignment="1">
      <alignment horizontal="center"/>
    </xf>
    <xf numFmtId="165" fontId="4" fillId="0" borderId="0" xfId="0" applyNumberFormat="1" applyFont="1" applyBorder="1" applyAlignment="1">
      <alignment horizontal="center"/>
    </xf>
    <xf numFmtId="165" fontId="3" fillId="0" borderId="0" xfId="0" applyNumberFormat="1" applyFont="1" applyBorder="1" applyAlignment="1">
      <alignment horizontal="center"/>
    </xf>
    <xf numFmtId="165" fontId="0" fillId="0" borderId="0" xfId="0" applyNumberFormat="1" applyBorder="1" applyAlignment="1">
      <alignment horizontal="center" wrapText="1"/>
    </xf>
    <xf numFmtId="165" fontId="34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165" fontId="20" fillId="0" borderId="0" xfId="0" applyNumberFormat="1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165" fontId="20" fillId="0" borderId="0" xfId="4" applyNumberFormat="1" applyBorder="1" applyAlignment="1">
      <alignment horizontal="center"/>
    </xf>
    <xf numFmtId="0" fontId="0" fillId="57" borderId="0" xfId="0" applyFill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165" fontId="23" fillId="0" borderId="0" xfId="0" applyNumberFormat="1" applyFont="1" applyBorder="1" applyAlignment="1">
      <alignment horizontal="center"/>
    </xf>
    <xf numFmtId="0" fontId="36" fillId="0" borderId="0" xfId="0" applyFont="1" applyBorder="1" applyAlignment="1">
      <alignment horizontal="center"/>
    </xf>
    <xf numFmtId="0" fontId="0" fillId="0" borderId="0" xfId="0" applyBorder="1" applyAlignment="1">
      <alignment wrapText="1"/>
    </xf>
    <xf numFmtId="165" fontId="36" fillId="0" borderId="0" xfId="0" applyNumberFormat="1" applyFon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65" fontId="37" fillId="0" borderId="0" xfId="0" applyNumberFormat="1" applyFont="1" applyBorder="1" applyAlignment="1">
      <alignment horizontal="center"/>
    </xf>
    <xf numFmtId="165" fontId="37" fillId="52" borderId="0" xfId="0" applyNumberFormat="1" applyFont="1" applyFill="1" applyBorder="1" applyAlignment="1">
      <alignment horizontal="center"/>
    </xf>
    <xf numFmtId="165" fontId="38" fillId="0" borderId="0" xfId="0" applyNumberFormat="1" applyFont="1" applyBorder="1" applyAlignment="1">
      <alignment horizontal="center"/>
    </xf>
    <xf numFmtId="0" fontId="20" fillId="0" borderId="21" xfId="0" applyFont="1" applyBorder="1" applyAlignment="1">
      <alignment horizontal="center"/>
    </xf>
    <xf numFmtId="0" fontId="20" fillId="0" borderId="0" xfId="4" applyBorder="1" applyAlignment="1">
      <alignment horizontal="center"/>
    </xf>
    <xf numFmtId="165" fontId="0" fillId="0" borderId="0" xfId="0" applyNumberFormat="1" applyBorder="1" applyAlignment="1">
      <alignment horizontal="center" vertical="center"/>
    </xf>
    <xf numFmtId="0" fontId="23" fillId="0" borderId="0" xfId="0" applyFont="1" applyBorder="1" applyAlignment="1">
      <alignment horizontal="center"/>
    </xf>
    <xf numFmtId="1" fontId="23" fillId="0" borderId="0" xfId="0" applyNumberFormat="1" applyFont="1" applyBorder="1" applyAlignment="1">
      <alignment horizontal="center"/>
    </xf>
    <xf numFmtId="0" fontId="53" fillId="0" borderId="0" xfId="0" applyFont="1" applyBorder="1" applyAlignment="1">
      <alignment horizontal="center"/>
    </xf>
    <xf numFmtId="1" fontId="20" fillId="0" borderId="0" xfId="0" applyNumberFormat="1" applyFont="1" applyBorder="1" applyAlignment="1">
      <alignment horizontal="center"/>
    </xf>
    <xf numFmtId="0" fontId="38" fillId="0" borderId="0" xfId="0" applyFont="1" applyBorder="1" applyAlignment="1">
      <alignment horizontal="center"/>
    </xf>
    <xf numFmtId="1" fontId="38" fillId="0" borderId="0" xfId="0" applyNumberFormat="1" applyFont="1" applyBorder="1" applyAlignment="1">
      <alignment horizontal="center"/>
    </xf>
    <xf numFmtId="165" fontId="47" fillId="0" borderId="0" xfId="4" applyNumberFormat="1" applyFont="1" applyBorder="1" applyAlignment="1">
      <alignment horizontal="center"/>
    </xf>
    <xf numFmtId="0" fontId="51" fillId="0" borderId="0" xfId="0" applyFont="1" applyBorder="1" applyAlignment="1">
      <alignment horizontal="center"/>
    </xf>
    <xf numFmtId="1" fontId="51" fillId="0" borderId="0" xfId="0" applyNumberFormat="1" applyFont="1" applyBorder="1" applyAlignment="1">
      <alignment horizontal="center"/>
    </xf>
    <xf numFmtId="165" fontId="49" fillId="0" borderId="0" xfId="0" applyNumberFormat="1" applyFont="1" applyBorder="1" applyAlignment="1">
      <alignment horizontal="center"/>
    </xf>
    <xf numFmtId="165" fontId="41" fillId="0" borderId="0" xfId="0" applyNumberFormat="1" applyFont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50" fillId="0" borderId="0" xfId="0" applyFont="1" applyBorder="1" applyAlignment="1">
      <alignment horizontal="center"/>
    </xf>
    <xf numFmtId="0" fontId="41" fillId="0" borderId="0" xfId="0" applyFont="1" applyBorder="1" applyAlignment="1">
      <alignment horizontal="left"/>
    </xf>
    <xf numFmtId="0" fontId="23" fillId="0" borderId="0" xfId="0" applyFont="1" applyBorder="1" applyAlignment="1">
      <alignment vertical="center"/>
    </xf>
    <xf numFmtId="0" fontId="23" fillId="0" borderId="0" xfId="0" applyFont="1" applyBorder="1" applyAlignment="1">
      <alignment horizontal="left"/>
    </xf>
    <xf numFmtId="165" fontId="1" fillId="0" borderId="0" xfId="1" applyNumberForma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8" fillId="53" borderId="0" xfId="0" applyFont="1" applyFill="1" applyBorder="1" applyAlignment="1">
      <alignment horizontal="center"/>
    </xf>
    <xf numFmtId="0" fontId="4" fillId="53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52" fillId="49" borderId="0" xfId="0" applyFont="1" applyFill="1" applyBorder="1" applyAlignment="1">
      <alignment horizontal="center"/>
    </xf>
    <xf numFmtId="0" fontId="34" fillId="8" borderId="8" xfId="0" applyFont="1" applyFill="1" applyBorder="1" applyAlignment="1">
      <alignment horizontal="center"/>
    </xf>
    <xf numFmtId="1" fontId="0" fillId="49" borderId="0" xfId="0" applyNumberFormat="1" applyFill="1" applyBorder="1" applyAlignment="1">
      <alignment horizontal="center"/>
    </xf>
    <xf numFmtId="1" fontId="8" fillId="49" borderId="0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52" fillId="0" borderId="0" xfId="0" applyFont="1" applyBorder="1" applyAlignment="1">
      <alignment horizontal="center"/>
    </xf>
    <xf numFmtId="0" fontId="57" fillId="0" borderId="0" xfId="0" applyFont="1" applyBorder="1" applyAlignment="1">
      <alignment horizontal="center"/>
    </xf>
    <xf numFmtId="1" fontId="43" fillId="0" borderId="0" xfId="0" applyNumberFormat="1" applyFont="1" applyBorder="1" applyAlignment="1">
      <alignment horizontal="center"/>
    </xf>
    <xf numFmtId="0" fontId="42" fillId="0" borderId="0" xfId="0" applyFont="1" applyBorder="1"/>
    <xf numFmtId="1" fontId="42" fillId="49" borderId="0" xfId="0" applyNumberFormat="1" applyFont="1" applyFill="1" applyBorder="1" applyAlignment="1">
      <alignment horizontal="center"/>
    </xf>
    <xf numFmtId="1" fontId="42" fillId="49" borderId="1" xfId="0" applyNumberFormat="1" applyFont="1" applyFill="1" applyBorder="1" applyAlignment="1">
      <alignment horizontal="center"/>
    </xf>
    <xf numFmtId="0" fontId="3" fillId="49" borderId="0" xfId="0" applyFont="1" applyFill="1" applyBorder="1" applyAlignment="1">
      <alignment horizontal="center"/>
    </xf>
    <xf numFmtId="0" fontId="4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3" fillId="49" borderId="10" xfId="0" applyFont="1" applyFill="1" applyBorder="1" applyAlignment="1">
      <alignment horizontal="center"/>
    </xf>
    <xf numFmtId="2" fontId="23" fillId="0" borderId="0" xfId="0" applyNumberFormat="1" applyFont="1" applyBorder="1" applyAlignment="1">
      <alignment horizontal="center"/>
    </xf>
    <xf numFmtId="0" fontId="23" fillId="0" borderId="0" xfId="0" applyFont="1" applyBorder="1"/>
    <xf numFmtId="2" fontId="9" fillId="0" borderId="0" xfId="0" applyNumberFormat="1" applyFont="1" applyBorder="1" applyAlignment="1">
      <alignment horizontal="center"/>
    </xf>
    <xf numFmtId="165" fontId="3" fillId="0" borderId="0" xfId="0" applyNumberFormat="1" applyFont="1" applyBorder="1"/>
    <xf numFmtId="165" fontId="0" fillId="0" borderId="17" xfId="0" applyNumberFormat="1" applyBorder="1" applyAlignment="1">
      <alignment horizontal="center"/>
    </xf>
    <xf numFmtId="0" fontId="23" fillId="73" borderId="0" xfId="0" applyFont="1" applyFill="1" applyBorder="1" applyAlignment="1">
      <alignment horizontal="center"/>
    </xf>
    <xf numFmtId="0" fontId="31" fillId="0" borderId="17" xfId="0" applyFont="1" applyBorder="1"/>
    <xf numFmtId="0" fontId="31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49" borderId="0" xfId="0" applyFill="1" applyBorder="1" applyAlignment="1">
      <alignment horizontal="left"/>
    </xf>
    <xf numFmtId="0" fontId="3" fillId="49" borderId="0" xfId="0" applyFont="1" applyFill="1" applyBorder="1" applyAlignment="1">
      <alignment horizontal="left"/>
    </xf>
    <xf numFmtId="0" fontId="3" fillId="57" borderId="0" xfId="0" applyFont="1" applyFill="1" applyBorder="1" applyAlignment="1">
      <alignment horizontal="left"/>
    </xf>
    <xf numFmtId="0" fontId="3" fillId="57" borderId="0" xfId="0" applyFont="1" applyFill="1" applyBorder="1" applyAlignment="1">
      <alignment horizontal="center" vertical="center"/>
    </xf>
    <xf numFmtId="1" fontId="9" fillId="0" borderId="0" xfId="0" applyNumberFormat="1" applyFont="1" applyBorder="1" applyAlignment="1">
      <alignment horizontal="center"/>
    </xf>
    <xf numFmtId="165" fontId="35" fillId="0" borderId="0" xfId="0" applyNumberFormat="1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23" fillId="0" borderId="0" xfId="0" applyFont="1" applyBorder="1" applyAlignment="1">
      <alignment horizontal="center" wrapText="1"/>
    </xf>
    <xf numFmtId="165" fontId="23" fillId="0" borderId="0" xfId="0" applyNumberFormat="1" applyFont="1" applyBorder="1" applyAlignment="1">
      <alignment horizontal="center" wrapText="1"/>
    </xf>
    <xf numFmtId="0" fontId="0" fillId="0" borderId="25" xfId="0" applyBorder="1" applyAlignment="1">
      <alignment horizontal="center"/>
    </xf>
    <xf numFmtId="165" fontId="1" fillId="0" borderId="4" xfId="1" applyNumberFormat="1" applyBorder="1" applyAlignment="1">
      <alignment horizontal="center"/>
    </xf>
    <xf numFmtId="165" fontId="1" fillId="0" borderId="15" xfId="1" applyNumberFormat="1" applyBorder="1" applyAlignment="1">
      <alignment horizontal="center"/>
    </xf>
    <xf numFmtId="0" fontId="4" fillId="53" borderId="0" xfId="0" applyFont="1" applyFill="1" applyBorder="1" applyAlignment="1">
      <alignment horizontal="center" vertical="center"/>
    </xf>
    <xf numFmtId="0" fontId="34" fillId="8" borderId="0" xfId="0" applyFont="1" applyFill="1" applyBorder="1" applyAlignment="1">
      <alignment horizontal="center"/>
    </xf>
    <xf numFmtId="0" fontId="34" fillId="8" borderId="12" xfId="0" applyFont="1" applyFill="1" applyBorder="1" applyAlignment="1">
      <alignment horizontal="center"/>
    </xf>
    <xf numFmtId="0" fontId="42" fillId="0" borderId="1" xfId="0" applyFont="1" applyBorder="1" applyAlignment="1">
      <alignment horizontal="center"/>
    </xf>
    <xf numFmtId="165" fontId="42" fillId="49" borderId="0" xfId="0" applyNumberFormat="1" applyFont="1" applyFill="1" applyBorder="1" applyAlignment="1">
      <alignment horizontal="center"/>
    </xf>
    <xf numFmtId="165" fontId="42" fillId="0" borderId="1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56" fillId="0" borderId="0" xfId="0" applyFont="1" applyBorder="1" applyAlignment="1">
      <alignment horizontal="center"/>
    </xf>
    <xf numFmtId="0" fontId="60" fillId="0" borderId="0" xfId="0" applyFont="1" applyBorder="1" applyAlignment="1">
      <alignment horizontal="center"/>
    </xf>
    <xf numFmtId="0" fontId="31" fillId="49" borderId="9" xfId="0" applyFont="1" applyFill="1" applyBorder="1" applyAlignment="1">
      <alignment horizontal="center"/>
    </xf>
    <xf numFmtId="0" fontId="3" fillId="56" borderId="0" xfId="0" applyFont="1" applyFill="1" applyBorder="1" applyAlignment="1">
      <alignment horizontal="left"/>
    </xf>
    <xf numFmtId="0" fontId="23" fillId="49" borderId="4" xfId="0" applyFont="1" applyFill="1" applyBorder="1" applyAlignment="1">
      <alignment horizontal="center"/>
    </xf>
    <xf numFmtId="0" fontId="8" fillId="0" borderId="14" xfId="0" applyFont="1" applyBorder="1" applyAlignment="1">
      <alignment horizontal="center"/>
    </xf>
    <xf numFmtId="165" fontId="43" fillId="0" borderId="0" xfId="0" applyNumberFormat="1" applyFont="1" applyBorder="1" applyAlignment="1">
      <alignment horizontal="center"/>
    </xf>
    <xf numFmtId="1" fontId="8" fillId="0" borderId="14" xfId="0" applyNumberFormat="1" applyFont="1" applyBorder="1" applyAlignment="1">
      <alignment horizontal="center"/>
    </xf>
    <xf numFmtId="49" fontId="0" fillId="58" borderId="0" xfId="0" applyNumberFormat="1" applyFill="1" applyBorder="1" applyAlignment="1">
      <alignment horizontal="left"/>
    </xf>
    <xf numFmtId="49" fontId="3" fillId="49" borderId="0" xfId="0" applyNumberFormat="1" applyFont="1" applyFill="1" applyBorder="1" applyAlignment="1">
      <alignment horizontal="left"/>
    </xf>
    <xf numFmtId="0" fontId="3" fillId="0" borderId="0" xfId="0" applyFont="1" applyBorder="1" applyAlignment="1">
      <alignment horizontal="left" vertical="center"/>
    </xf>
    <xf numFmtId="49" fontId="3" fillId="57" borderId="0" xfId="0" applyNumberFormat="1" applyFont="1" applyFill="1" applyBorder="1" applyAlignment="1">
      <alignment horizontal="left"/>
    </xf>
    <xf numFmtId="49" fontId="3" fillId="56" borderId="4" xfId="0" applyNumberFormat="1" applyFont="1" applyFill="1" applyBorder="1" applyAlignment="1">
      <alignment horizontal="left"/>
    </xf>
    <xf numFmtId="165" fontId="39" fillId="0" borderId="0" xfId="4" applyNumberFormat="1" applyFont="1" applyBorder="1" applyAlignment="1">
      <alignment horizontal="center"/>
    </xf>
    <xf numFmtId="165" fontId="23" fillId="0" borderId="24" xfId="0" applyNumberFormat="1" applyFont="1" applyBorder="1" applyAlignment="1">
      <alignment horizontal="center"/>
    </xf>
    <xf numFmtId="0" fontId="3" fillId="61" borderId="0" xfId="0" applyFont="1" applyFill="1" applyBorder="1" applyAlignment="1">
      <alignment horizontal="center"/>
    </xf>
    <xf numFmtId="0" fontId="52" fillId="49" borderId="14" xfId="0" applyFont="1" applyFill="1" applyBorder="1" applyAlignment="1">
      <alignment horizontal="center"/>
    </xf>
    <xf numFmtId="0" fontId="4" fillId="49" borderId="29" xfId="0" applyFont="1" applyFill="1" applyBorder="1" applyAlignment="1">
      <alignment horizontal="center"/>
    </xf>
    <xf numFmtId="0" fontId="4" fillId="61" borderId="28" xfId="0" applyFont="1" applyFill="1" applyBorder="1" applyAlignment="1">
      <alignment horizontal="center"/>
    </xf>
    <xf numFmtId="0" fontId="4" fillId="61" borderId="0" xfId="0" applyFont="1" applyFill="1" applyBorder="1" applyAlignment="1">
      <alignment horizontal="center"/>
    </xf>
    <xf numFmtId="0" fontId="4" fillId="49" borderId="0" xfId="0" applyFont="1" applyFill="1" applyBorder="1" applyAlignment="1">
      <alignment horizontal="center"/>
    </xf>
    <xf numFmtId="0" fontId="41" fillId="0" borderId="30" xfId="0" applyFont="1" applyBorder="1" applyAlignment="1">
      <alignment horizontal="center"/>
    </xf>
    <xf numFmtId="0" fontId="4" fillId="0" borderId="12" xfId="0" applyFont="1" applyBorder="1"/>
    <xf numFmtId="0" fontId="4" fillId="0" borderId="8" xfId="0" applyFont="1" applyBorder="1"/>
    <xf numFmtId="1" fontId="4" fillId="49" borderId="3" xfId="0" applyNumberFormat="1" applyFont="1" applyFill="1" applyBorder="1" applyAlignment="1">
      <alignment horizontal="center"/>
    </xf>
    <xf numFmtId="1" fontId="4" fillId="49" borderId="0" xfId="0" applyNumberFormat="1" applyFont="1" applyFill="1" applyBorder="1" applyAlignment="1">
      <alignment horizontal="center"/>
    </xf>
    <xf numFmtId="1" fontId="4" fillId="49" borderId="10" xfId="0" applyNumberFormat="1" applyFont="1" applyFill="1" applyBorder="1" applyAlignment="1">
      <alignment horizontal="center"/>
    </xf>
    <xf numFmtId="1" fontId="42" fillId="49" borderId="29" xfId="0" applyNumberFormat="1" applyFont="1" applyFill="1" applyBorder="1" applyAlignment="1">
      <alignment horizontal="center"/>
    </xf>
    <xf numFmtId="0" fontId="42" fillId="61" borderId="0" xfId="0" applyFont="1" applyFill="1" applyBorder="1" applyAlignment="1">
      <alignment horizontal="center"/>
    </xf>
    <xf numFmtId="165" fontId="42" fillId="0" borderId="0" xfId="0" applyNumberFormat="1" applyFont="1" applyBorder="1" applyAlignment="1">
      <alignment horizontal="center"/>
    </xf>
    <xf numFmtId="0" fontId="12" fillId="13" borderId="0" xfId="0" applyFont="1" applyFill="1" applyBorder="1" applyAlignment="1">
      <alignment horizontal="center" vertical="center"/>
    </xf>
    <xf numFmtId="49" fontId="3" fillId="61" borderId="0" xfId="0" applyNumberFormat="1" applyFont="1" applyFill="1" applyBorder="1" applyAlignment="1">
      <alignment horizontal="left"/>
    </xf>
    <xf numFmtId="0" fontId="0" fillId="32" borderId="0" xfId="0" applyFill="1" applyBorder="1"/>
    <xf numFmtId="0" fontId="3" fillId="68" borderId="0" xfId="0" applyFont="1" applyFill="1" applyBorder="1" applyAlignment="1">
      <alignment horizontal="center"/>
    </xf>
    <xf numFmtId="165" fontId="3" fillId="0" borderId="3" xfId="0" applyNumberFormat="1" applyFont="1" applyBorder="1" applyAlignment="1">
      <alignment horizontal="center"/>
    </xf>
    <xf numFmtId="0" fontId="10" fillId="73" borderId="0" xfId="0" applyFont="1" applyFill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0" fontId="31" fillId="49" borderId="2" xfId="0" applyFont="1" applyFill="1" applyBorder="1" applyAlignment="1">
      <alignment horizontal="center"/>
    </xf>
    <xf numFmtId="0" fontId="33" fillId="49" borderId="2" xfId="0" applyFont="1" applyFill="1" applyBorder="1" applyAlignment="1">
      <alignment horizontal="center"/>
    </xf>
    <xf numFmtId="49" fontId="0" fillId="49" borderId="0" xfId="0" applyNumberFormat="1" applyFill="1" applyBorder="1" applyAlignment="1">
      <alignment horizontal="left"/>
    </xf>
    <xf numFmtId="49" fontId="3" fillId="49" borderId="3" xfId="0" applyNumberFormat="1" applyFont="1" applyFill="1" applyBorder="1" applyAlignment="1">
      <alignment horizontal="left"/>
    </xf>
    <xf numFmtId="0" fontId="3" fillId="49" borderId="8" xfId="0" applyFont="1" applyFill="1" applyBorder="1" applyAlignment="1">
      <alignment horizontal="center"/>
    </xf>
    <xf numFmtId="0" fontId="4" fillId="0" borderId="27" xfId="0" applyFont="1" applyBorder="1" applyAlignment="1">
      <alignment horizontal="center"/>
    </xf>
    <xf numFmtId="1" fontId="10" fillId="49" borderId="28" xfId="0" applyNumberFormat="1" applyFont="1" applyFill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49" borderId="13" xfId="0" applyFont="1" applyFill="1" applyBorder="1" applyAlignment="1">
      <alignment horizontal="center"/>
    </xf>
    <xf numFmtId="0" fontId="8" fillId="49" borderId="0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1" fontId="10" fillId="49" borderId="0" xfId="0" applyNumberFormat="1" applyFont="1" applyFill="1" applyBorder="1" applyAlignment="1">
      <alignment horizontal="center"/>
    </xf>
    <xf numFmtId="1" fontId="4" fillId="49" borderId="8" xfId="0" applyNumberFormat="1" applyFont="1" applyFill="1" applyBorder="1" applyAlignment="1">
      <alignment horizontal="center"/>
    </xf>
    <xf numFmtId="0" fontId="4" fillId="0" borderId="15" xfId="0" applyFont="1" applyBorder="1" applyAlignment="1">
      <alignment horizontal="center"/>
    </xf>
    <xf numFmtId="1" fontId="21" fillId="49" borderId="0" xfId="0" applyNumberFormat="1" applyFont="1" applyFill="1" applyBorder="1" applyAlignment="1">
      <alignment horizontal="center"/>
    </xf>
    <xf numFmtId="0" fontId="4" fillId="49" borderId="8" xfId="0" applyFont="1" applyFill="1" applyBorder="1" applyAlignment="1">
      <alignment horizontal="center"/>
    </xf>
    <xf numFmtId="0" fontId="42" fillId="0" borderId="27" xfId="0" applyFont="1" applyBorder="1" applyAlignment="1">
      <alignment horizontal="center"/>
    </xf>
    <xf numFmtId="0" fontId="42" fillId="0" borderId="26" xfId="0" applyFont="1" applyBorder="1" applyAlignment="1">
      <alignment horizontal="center"/>
    </xf>
    <xf numFmtId="1" fontId="42" fillId="49" borderId="13" xfId="0" applyNumberFormat="1" applyFont="1" applyFill="1" applyBorder="1" applyAlignment="1">
      <alignment horizontal="center"/>
    </xf>
    <xf numFmtId="0" fontId="12" fillId="13" borderId="14" xfId="0" applyFont="1" applyFill="1" applyBorder="1" applyAlignment="1">
      <alignment horizontal="center" vertical="center"/>
    </xf>
    <xf numFmtId="49" fontId="0" fillId="49" borderId="8" xfId="0" applyNumberFormat="1" applyFill="1" applyBorder="1" applyAlignment="1">
      <alignment horizontal="left"/>
    </xf>
    <xf numFmtId="0" fontId="22" fillId="57" borderId="4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31" fillId="57" borderId="4" xfId="0" applyFont="1" applyFill="1" applyBorder="1" applyAlignment="1">
      <alignment horizontal="center"/>
    </xf>
    <xf numFmtId="0" fontId="31" fillId="49" borderId="22" xfId="0" applyFont="1" applyFill="1" applyBorder="1" applyAlignment="1">
      <alignment horizontal="center"/>
    </xf>
    <xf numFmtId="0" fontId="32" fillId="57" borderId="4" xfId="0" applyFont="1" applyFill="1" applyBorder="1" applyAlignment="1">
      <alignment horizontal="center"/>
    </xf>
    <xf numFmtId="0" fontId="31" fillId="57" borderId="4" xfId="0" applyFont="1" applyFill="1" applyBorder="1"/>
    <xf numFmtId="0" fontId="31" fillId="0" borderId="11" xfId="0" applyFont="1" applyBorder="1" applyAlignment="1">
      <alignment horizontal="center"/>
    </xf>
    <xf numFmtId="0" fontId="3" fillId="49" borderId="8" xfId="0" applyFont="1" applyFill="1" applyBorder="1" applyAlignment="1">
      <alignment horizontal="left"/>
    </xf>
    <xf numFmtId="0" fontId="8" fillId="0" borderId="2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1" fontId="8" fillId="0" borderId="20" xfId="0" applyNumberFormat="1" applyFont="1" applyBorder="1" applyAlignment="1">
      <alignment horizontal="center"/>
    </xf>
    <xf numFmtId="0" fontId="0" fillId="0" borderId="11" xfId="0" applyBorder="1"/>
    <xf numFmtId="3" fontId="66" fillId="0" borderId="0" xfId="0" applyNumberFormat="1" applyFont="1" applyBorder="1"/>
    <xf numFmtId="0" fontId="3" fillId="0" borderId="3" xfId="0" applyFont="1" applyBorder="1" applyAlignment="1">
      <alignment horizontal="left" vertical="center"/>
    </xf>
    <xf numFmtId="0" fontId="9" fillId="0" borderId="8" xfId="0" applyFont="1" applyBorder="1" applyAlignment="1">
      <alignment horizontal="center"/>
    </xf>
    <xf numFmtId="49" fontId="3" fillId="56" borderId="0" xfId="0" applyNumberFormat="1" applyFont="1" applyFill="1" applyBorder="1" applyAlignment="1">
      <alignment horizontal="left"/>
    </xf>
    <xf numFmtId="0" fontId="10" fillId="59" borderId="0" xfId="0" applyFont="1" applyFill="1" applyBorder="1" applyAlignment="1">
      <alignment horizontal="center"/>
    </xf>
    <xf numFmtId="0" fontId="23" fillId="0" borderId="21" xfId="0" applyFont="1" applyBorder="1" applyAlignment="1">
      <alignment horizontal="left"/>
    </xf>
    <xf numFmtId="0" fontId="8" fillId="0" borderId="15" xfId="0" applyFont="1" applyBorder="1" applyAlignment="1">
      <alignment horizontal="center" vertical="center" wrapText="1"/>
    </xf>
    <xf numFmtId="1" fontId="0" fillId="49" borderId="2" xfId="0" applyNumberFormat="1" applyFill="1" applyBorder="1" applyAlignment="1">
      <alignment horizontal="center"/>
    </xf>
    <xf numFmtId="1" fontId="8" fillId="8" borderId="0" xfId="0" applyNumberFormat="1" applyFont="1" applyFill="1" applyBorder="1" applyAlignment="1">
      <alignment horizontal="center"/>
    </xf>
    <xf numFmtId="1" fontId="10" fillId="49" borderId="31" xfId="0" applyNumberFormat="1" applyFont="1" applyFill="1" applyBorder="1" applyAlignment="1">
      <alignment horizontal="center"/>
    </xf>
    <xf numFmtId="0" fontId="4" fillId="0" borderId="26" xfId="0" applyFont="1" applyBorder="1" applyAlignment="1">
      <alignment horizontal="center" vertical="center" wrapText="1"/>
    </xf>
    <xf numFmtId="1" fontId="10" fillId="49" borderId="18" xfId="0" applyNumberFormat="1" applyFont="1" applyFill="1" applyBorder="1" applyAlignment="1">
      <alignment horizontal="center"/>
    </xf>
    <xf numFmtId="1" fontId="10" fillId="49" borderId="13" xfId="0" applyNumberFormat="1" applyFont="1" applyFill="1" applyBorder="1" applyAlignment="1">
      <alignment horizontal="center"/>
    </xf>
    <xf numFmtId="0" fontId="10" fillId="49" borderId="0" xfId="0" applyFont="1" applyFill="1" applyBorder="1" applyAlignment="1">
      <alignment horizontal="center"/>
    </xf>
    <xf numFmtId="0" fontId="4" fillId="0" borderId="28" xfId="0" applyFont="1" applyBorder="1"/>
    <xf numFmtId="1" fontId="10" fillId="49" borderId="30" xfId="0" applyNumberFormat="1" applyFont="1" applyFill="1" applyBorder="1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1" fontId="21" fillId="49" borderId="15" xfId="0" applyNumberFormat="1" applyFont="1" applyFill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60" fillId="0" borderId="3" xfId="0" applyFont="1" applyBorder="1" applyAlignment="1">
      <alignment horizontal="center"/>
    </xf>
    <xf numFmtId="0" fontId="48" fillId="0" borderId="0" xfId="0" applyFont="1" applyBorder="1" applyAlignment="1">
      <alignment horizontal="center"/>
    </xf>
    <xf numFmtId="49" fontId="4" fillId="0" borderId="0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/>
    </xf>
    <xf numFmtId="0" fontId="23" fillId="32" borderId="0" xfId="0" applyFont="1" applyFill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23" fillId="73" borderId="3" xfId="0" applyFont="1" applyFill="1" applyBorder="1" applyAlignment="1">
      <alignment horizontal="center"/>
    </xf>
    <xf numFmtId="1" fontId="8" fillId="63" borderId="0" xfId="0" applyNumberFormat="1" applyFont="1" applyFill="1" applyBorder="1" applyAlignment="1">
      <alignment horizontal="center"/>
    </xf>
    <xf numFmtId="165" fontId="10" fillId="46" borderId="0" xfId="0" applyNumberFormat="1" applyFont="1" applyFill="1" applyBorder="1" applyAlignment="1">
      <alignment horizontal="center"/>
    </xf>
    <xf numFmtId="0" fontId="3" fillId="0" borderId="0" xfId="2" applyBorder="1" applyAlignment="1">
      <alignment horizontal="center"/>
    </xf>
    <xf numFmtId="0" fontId="0" fillId="0" borderId="0" xfId="0" applyBorder="1" applyAlignment="1">
      <alignment horizontal="left" vertical="center"/>
    </xf>
    <xf numFmtId="1" fontId="9" fillId="0" borderId="3" xfId="0" applyNumberFormat="1" applyFont="1" applyBorder="1" applyAlignment="1">
      <alignment horizontal="center"/>
    </xf>
    <xf numFmtId="49" fontId="23" fillId="0" borderId="0" xfId="0" applyNumberFormat="1" applyFont="1" applyBorder="1" applyAlignment="1">
      <alignment horizontal="left"/>
    </xf>
    <xf numFmtId="0" fontId="3" fillId="56" borderId="0" xfId="0" applyFont="1" applyFill="1" applyBorder="1"/>
    <xf numFmtId="0" fontId="4" fillId="62" borderId="0" xfId="0" applyFont="1" applyFill="1" applyBorder="1" applyAlignment="1">
      <alignment horizontal="center"/>
    </xf>
    <xf numFmtId="0" fontId="4" fillId="70" borderId="14" xfId="0" applyFont="1" applyFill="1" applyBorder="1" applyAlignment="1">
      <alignment horizontal="center" vertical="center"/>
    </xf>
    <xf numFmtId="1" fontId="3" fillId="49" borderId="0" xfId="0" applyNumberFormat="1" applyFont="1" applyFill="1" applyBorder="1" applyAlignment="1">
      <alignment horizontal="center"/>
    </xf>
    <xf numFmtId="0" fontId="42" fillId="49" borderId="0" xfId="0" applyFont="1" applyFill="1" applyBorder="1" applyAlignment="1">
      <alignment horizontal="center"/>
    </xf>
    <xf numFmtId="0" fontId="3" fillId="49" borderId="26" xfId="0" applyFont="1" applyFill="1" applyBorder="1" applyAlignment="1">
      <alignment horizontal="center"/>
    </xf>
    <xf numFmtId="2" fontId="23" fillId="73" borderId="0" xfId="0" applyNumberFormat="1" applyFont="1" applyFill="1" applyBorder="1" applyAlignment="1">
      <alignment horizontal="center"/>
    </xf>
    <xf numFmtId="0" fontId="23" fillId="0" borderId="16" xfId="0" applyFont="1" applyBorder="1" applyAlignment="1">
      <alignment horizontal="center"/>
    </xf>
    <xf numFmtId="1" fontId="23" fillId="0" borderId="16" xfId="0" applyNumberFormat="1" applyFont="1" applyBorder="1" applyAlignment="1">
      <alignment horizontal="center"/>
    </xf>
    <xf numFmtId="165" fontId="8" fillId="0" borderId="0" xfId="0" applyNumberFormat="1" applyFont="1" applyBorder="1" applyAlignment="1">
      <alignment horizontal="center"/>
    </xf>
    <xf numFmtId="14" fontId="23" fillId="74" borderId="1" xfId="0" applyNumberFormat="1" applyFont="1" applyFill="1" applyBorder="1" applyAlignment="1">
      <alignment horizontal="center"/>
    </xf>
    <xf numFmtId="1" fontId="3" fillId="74" borderId="19" xfId="0" applyNumberFormat="1" applyFont="1" applyFill="1" applyBorder="1" applyAlignment="1">
      <alignment horizontal="center"/>
    </xf>
    <xf numFmtId="14" fontId="3" fillId="74" borderId="1" xfId="0" applyNumberFormat="1" applyFont="1" applyFill="1" applyBorder="1" applyAlignment="1">
      <alignment horizontal="center"/>
    </xf>
    <xf numFmtId="14" fontId="0" fillId="74" borderId="1" xfId="0" applyNumberFormat="1" applyFill="1" applyBorder="1" applyAlignment="1">
      <alignment horizontal="center"/>
    </xf>
    <xf numFmtId="14" fontId="3" fillId="74" borderId="2" xfId="0" applyNumberFormat="1" applyFont="1" applyFill="1" applyBorder="1" applyAlignment="1">
      <alignment horizontal="center"/>
    </xf>
    <xf numFmtId="14" fontId="3" fillId="74" borderId="15" xfId="0" applyNumberFormat="1" applyFont="1" applyFill="1" applyBorder="1" applyAlignment="1">
      <alignment horizontal="center"/>
    </xf>
    <xf numFmtId="14" fontId="23" fillId="74" borderId="0" xfId="0" applyNumberFormat="1" applyFont="1" applyFill="1" applyBorder="1" applyAlignment="1">
      <alignment horizontal="center"/>
    </xf>
    <xf numFmtId="14" fontId="10" fillId="74" borderId="0" xfId="0" applyNumberFormat="1" applyFont="1" applyFill="1" applyAlignment="1">
      <alignment horizontal="center" wrapText="1"/>
    </xf>
    <xf numFmtId="14" fontId="23" fillId="74" borderId="1" xfId="0" applyNumberFormat="1" applyFont="1" applyFill="1" applyBorder="1" applyAlignment="1">
      <alignment horizontal="center" vertical="center"/>
    </xf>
    <xf numFmtId="14" fontId="23" fillId="74" borderId="1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30" fillId="65" borderId="1" xfId="0" applyFont="1" applyFill="1" applyBorder="1" applyAlignment="1">
      <alignment horizontal="center"/>
    </xf>
    <xf numFmtId="0" fontId="73" fillId="72" borderId="4" xfId="0" applyFont="1" applyFill="1" applyBorder="1"/>
    <xf numFmtId="0" fontId="31" fillId="49" borderId="16" xfId="0" applyFont="1" applyFill="1" applyBorder="1" applyAlignment="1">
      <alignment horizontal="center"/>
    </xf>
    <xf numFmtId="0" fontId="31" fillId="0" borderId="30" xfId="0" applyFont="1" applyBorder="1" applyAlignment="1">
      <alignment horizontal="left"/>
    </xf>
    <xf numFmtId="0" fontId="23" fillId="49" borderId="30" xfId="0" applyFont="1" applyFill="1" applyBorder="1" applyAlignment="1">
      <alignment horizontal="center"/>
    </xf>
    <xf numFmtId="0" fontId="45" fillId="49" borderId="30" xfId="0" applyFont="1" applyFill="1" applyBorder="1" applyAlignment="1">
      <alignment horizontal="center"/>
    </xf>
    <xf numFmtId="165" fontId="4" fillId="0" borderId="4" xfId="0" applyNumberFormat="1" applyFont="1" applyBorder="1" applyAlignment="1">
      <alignment horizontal="center"/>
    </xf>
    <xf numFmtId="49" fontId="77" fillId="0" borderId="1" xfId="0" applyNumberFormat="1" applyFont="1" applyBorder="1" applyAlignment="1">
      <alignment horizontal="center" vertical="center"/>
    </xf>
    <xf numFmtId="1" fontId="20" fillId="0" borderId="0" xfId="4" applyNumberFormat="1" applyBorder="1" applyAlignment="1">
      <alignment horizontal="center"/>
    </xf>
    <xf numFmtId="0" fontId="4" fillId="70" borderId="0" xfId="0" applyFont="1" applyFill="1" applyBorder="1" applyAlignment="1">
      <alignment horizontal="center" vertical="center"/>
    </xf>
    <xf numFmtId="0" fontId="4" fillId="53" borderId="14" xfId="0" applyFont="1" applyFill="1" applyBorder="1" applyAlignment="1">
      <alignment horizontal="center" vertical="center" wrapText="1"/>
    </xf>
    <xf numFmtId="0" fontId="4" fillId="53" borderId="12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14" fontId="65" fillId="0" borderId="3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1" fontId="8" fillId="8" borderId="13" xfId="0" applyNumberFormat="1" applyFont="1" applyFill="1" applyBorder="1" applyAlignment="1">
      <alignment horizontal="center"/>
    </xf>
    <xf numFmtId="0" fontId="4" fillId="0" borderId="15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48" fillId="0" borderId="1" xfId="0" applyFont="1" applyBorder="1" applyAlignment="1">
      <alignment horizontal="center"/>
    </xf>
    <xf numFmtId="14" fontId="3" fillId="74" borderId="0" xfId="0" applyNumberFormat="1" applyFont="1" applyFill="1" applyBorder="1" applyAlignment="1">
      <alignment horizontal="center"/>
    </xf>
    <xf numFmtId="14" fontId="0" fillId="74" borderId="0" xfId="0" applyNumberFormat="1" applyFill="1" applyBorder="1" applyAlignment="1">
      <alignment horizontal="center"/>
    </xf>
    <xf numFmtId="0" fontId="76" fillId="0" borderId="0" xfId="0" applyFont="1" applyBorder="1" applyAlignment="1">
      <alignment horizontal="center"/>
    </xf>
    <xf numFmtId="0" fontId="46" fillId="49" borderId="15" xfId="0" applyFont="1" applyFill="1" applyBorder="1" applyAlignment="1">
      <alignment horizontal="center"/>
    </xf>
    <xf numFmtId="0" fontId="31" fillId="49" borderId="0" xfId="0" applyFont="1" applyFill="1" applyBorder="1"/>
    <xf numFmtId="0" fontId="23" fillId="0" borderId="0" xfId="0" applyFont="1" applyBorder="1" applyAlignment="1">
      <alignment horizontal="center" vertical="center"/>
    </xf>
    <xf numFmtId="165" fontId="4" fillId="37" borderId="0" xfId="0" applyNumberFormat="1" applyFont="1" applyFill="1" applyBorder="1" applyAlignment="1">
      <alignment horizontal="center"/>
    </xf>
    <xf numFmtId="0" fontId="64" fillId="0" borderId="0" xfId="0" applyFont="1" applyBorder="1" applyAlignment="1">
      <alignment horizontal="center"/>
    </xf>
    <xf numFmtId="0" fontId="4" fillId="68" borderId="0" xfId="0" applyFont="1" applyFill="1" applyBorder="1" applyAlignment="1">
      <alignment horizontal="center"/>
    </xf>
    <xf numFmtId="0" fontId="42" fillId="68" borderId="0" xfId="0" applyFont="1" applyFill="1" applyBorder="1" applyAlignment="1">
      <alignment horizontal="center"/>
    </xf>
    <xf numFmtId="0" fontId="12" fillId="68" borderId="0" xfId="0" applyFont="1" applyFill="1" applyBorder="1" applyAlignment="1">
      <alignment horizontal="center" vertical="center"/>
    </xf>
    <xf numFmtId="14" fontId="23" fillId="74" borderId="15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right"/>
    </xf>
    <xf numFmtId="1" fontId="10" fillId="0" borderId="0" xfId="0" applyNumberFormat="1" applyFont="1" applyBorder="1" applyAlignment="1">
      <alignment horizontal="center"/>
    </xf>
    <xf numFmtId="1" fontId="0" fillId="0" borderId="0" xfId="0" applyNumberFormat="1" applyBorder="1" applyAlignment="1">
      <alignment horizontal="right"/>
    </xf>
    <xf numFmtId="14" fontId="23" fillId="36" borderId="1" xfId="0" applyNumberFormat="1" applyFont="1" applyFill="1" applyBorder="1" applyAlignment="1">
      <alignment horizontal="center"/>
    </xf>
    <xf numFmtId="14" fontId="23" fillId="36" borderId="1" xfId="0" applyNumberFormat="1" applyFont="1" applyFill="1" applyBorder="1" applyAlignment="1">
      <alignment horizontal="center" vertical="center"/>
    </xf>
    <xf numFmtId="164" fontId="10" fillId="36" borderId="0" xfId="0" applyNumberFormat="1" applyFont="1" applyFill="1" applyAlignment="1">
      <alignment horizontal="center" wrapText="1"/>
    </xf>
    <xf numFmtId="0" fontId="3" fillId="36" borderId="0" xfId="0" applyFont="1" applyFill="1" applyBorder="1" applyAlignment="1">
      <alignment horizontal="center"/>
    </xf>
    <xf numFmtId="14" fontId="0" fillId="36" borderId="1" xfId="0" applyNumberFormat="1" applyFill="1" applyBorder="1" applyAlignment="1">
      <alignment horizontal="center"/>
    </xf>
    <xf numFmtId="14" fontId="0" fillId="36" borderId="0" xfId="0" applyNumberFormat="1" applyFill="1" applyBorder="1" applyAlignment="1">
      <alignment horizontal="center"/>
    </xf>
    <xf numFmtId="14" fontId="3" fillId="36" borderId="1" xfId="0" applyNumberFormat="1" applyFont="1" applyFill="1" applyBorder="1" applyAlignment="1">
      <alignment horizontal="center"/>
    </xf>
    <xf numFmtId="14" fontId="0" fillId="36" borderId="4" xfId="0" applyNumberFormat="1" applyFill="1" applyBorder="1" applyAlignment="1">
      <alignment horizontal="center"/>
    </xf>
    <xf numFmtId="0" fontId="0" fillId="49" borderId="30" xfId="0" applyFill="1" applyBorder="1" applyAlignment="1">
      <alignment horizontal="left"/>
    </xf>
    <xf numFmtId="0" fontId="57" fillId="0" borderId="19" xfId="0" applyFont="1" applyBorder="1" applyAlignment="1">
      <alignment horizontal="center"/>
    </xf>
    <xf numFmtId="1" fontId="51" fillId="0" borderId="19" xfId="0" applyNumberFormat="1" applyFont="1" applyBorder="1" applyAlignment="1">
      <alignment horizontal="center"/>
    </xf>
    <xf numFmtId="0" fontId="51" fillId="0" borderId="19" xfId="0" applyFont="1" applyBorder="1" applyAlignment="1">
      <alignment horizontal="center"/>
    </xf>
    <xf numFmtId="0" fontId="8" fillId="0" borderId="4" xfId="0" applyFont="1" applyBorder="1"/>
    <xf numFmtId="1" fontId="8" fillId="65" borderId="18" xfId="0" applyNumberFormat="1" applyFont="1" applyFill="1" applyBorder="1" applyAlignment="1">
      <alignment horizontal="center"/>
    </xf>
    <xf numFmtId="14" fontId="3" fillId="36" borderId="4" xfId="0" applyNumberFormat="1" applyFont="1" applyFill="1" applyBorder="1" applyAlignment="1">
      <alignment horizontal="center"/>
    </xf>
    <xf numFmtId="0" fontId="3" fillId="61" borderId="0" xfId="0" applyFont="1" applyFill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8" fillId="61" borderId="0" xfId="0" applyFont="1" applyFill="1" applyBorder="1" applyAlignment="1">
      <alignment horizontal="center"/>
    </xf>
    <xf numFmtId="49" fontId="3" fillId="68" borderId="0" xfId="0" applyNumberFormat="1" applyFont="1" applyFill="1" applyBorder="1" applyAlignment="1">
      <alignment horizontal="left"/>
    </xf>
    <xf numFmtId="165" fontId="8" fillId="37" borderId="0" xfId="0" applyNumberFormat="1" applyFont="1" applyFill="1" applyBorder="1" applyAlignment="1">
      <alignment horizontal="center"/>
    </xf>
    <xf numFmtId="0" fontId="41" fillId="0" borderId="14" xfId="0" applyFont="1" applyBorder="1" applyAlignment="1">
      <alignment horizontal="center"/>
    </xf>
    <xf numFmtId="49" fontId="23" fillId="49" borderId="0" xfId="0" applyNumberFormat="1" applyFont="1" applyFill="1" applyBorder="1" applyAlignment="1">
      <alignment horizontal="left"/>
    </xf>
    <xf numFmtId="0" fontId="2" fillId="0" borderId="29" xfId="0" applyFont="1" applyBorder="1" applyAlignment="1">
      <alignment horizontal="center"/>
    </xf>
    <xf numFmtId="165" fontId="10" fillId="60" borderId="0" xfId="0" applyNumberFormat="1" applyFont="1" applyFill="1" applyBorder="1" applyAlignment="1">
      <alignment horizontal="center"/>
    </xf>
    <xf numFmtId="165" fontId="10" fillId="54" borderId="0" xfId="0" applyNumberFormat="1" applyFont="1" applyFill="1" applyBorder="1" applyAlignment="1">
      <alignment horizontal="center"/>
    </xf>
    <xf numFmtId="0" fontId="23" fillId="57" borderId="0" xfId="0" applyFont="1" applyFill="1" applyBorder="1" applyAlignment="1">
      <alignment horizontal="center"/>
    </xf>
    <xf numFmtId="2" fontId="43" fillId="0" borderId="0" xfId="0" applyNumberFormat="1" applyFont="1" applyBorder="1" applyAlignment="1">
      <alignment horizontal="center"/>
    </xf>
    <xf numFmtId="14" fontId="23" fillId="75" borderId="1" xfId="0" applyNumberFormat="1" applyFont="1" applyFill="1" applyBorder="1" applyAlignment="1">
      <alignment horizontal="center" vertical="center"/>
    </xf>
    <xf numFmtId="14" fontId="23" fillId="75" borderId="1" xfId="0" applyNumberFormat="1" applyFont="1" applyFill="1" applyBorder="1" applyAlignment="1">
      <alignment horizontal="center"/>
    </xf>
    <xf numFmtId="0" fontId="3" fillId="75" borderId="3" xfId="0" applyFont="1" applyFill="1" applyBorder="1" applyAlignment="1">
      <alignment horizontal="center"/>
    </xf>
    <xf numFmtId="14" fontId="0" fillId="75" borderId="1" xfId="0" applyNumberFormat="1" applyFill="1" applyBorder="1" applyAlignment="1">
      <alignment horizontal="center"/>
    </xf>
    <xf numFmtId="14" fontId="3" fillId="75" borderId="1" xfId="0" applyNumberFormat="1" applyFont="1" applyFill="1" applyBorder="1" applyAlignment="1">
      <alignment horizontal="center"/>
    </xf>
    <xf numFmtId="14" fontId="0" fillId="75" borderId="4" xfId="0" applyNumberFormat="1" applyFill="1" applyBorder="1" applyAlignment="1">
      <alignment horizontal="center"/>
    </xf>
    <xf numFmtId="0" fontId="33" fillId="57" borderId="4" xfId="0" applyFont="1" applyFill="1" applyBorder="1" applyAlignment="1">
      <alignment horizontal="center"/>
    </xf>
    <xf numFmtId="0" fontId="3" fillId="57" borderId="15" xfId="0" applyFont="1" applyFill="1" applyBorder="1"/>
    <xf numFmtId="0" fontId="4" fillId="57" borderId="26" xfId="0" applyFont="1" applyFill="1" applyBorder="1"/>
    <xf numFmtId="0" fontId="4" fillId="57" borderId="9" xfId="0" applyFont="1" applyFill="1" applyBorder="1"/>
    <xf numFmtId="0" fontId="3" fillId="57" borderId="14" xfId="0" applyFont="1" applyFill="1" applyBorder="1"/>
    <xf numFmtId="0" fontId="4" fillId="57" borderId="15" xfId="0" applyFont="1" applyFill="1" applyBorder="1"/>
    <xf numFmtId="0" fontId="3" fillId="75" borderId="0" xfId="0" applyFont="1" applyFill="1" applyBorder="1" applyAlignment="1">
      <alignment horizontal="center"/>
    </xf>
    <xf numFmtId="14" fontId="0" fillId="75" borderId="0" xfId="0" applyNumberFormat="1" applyFill="1" applyBorder="1" applyAlignment="1">
      <alignment horizontal="center"/>
    </xf>
    <xf numFmtId="0" fontId="31" fillId="55" borderId="20" xfId="0" applyFont="1" applyFill="1" applyBorder="1" applyAlignment="1">
      <alignment horizontal="center"/>
    </xf>
    <xf numFmtId="1" fontId="20" fillId="0" borderId="21" xfId="0" applyNumberFormat="1" applyFont="1" applyBorder="1" applyAlignment="1">
      <alignment horizontal="center"/>
    </xf>
    <xf numFmtId="165" fontId="3" fillId="0" borderId="21" xfId="0" applyNumberFormat="1" applyFont="1" applyBorder="1" applyAlignment="1">
      <alignment horizontal="left"/>
    </xf>
    <xf numFmtId="14" fontId="3" fillId="75" borderId="4" xfId="0" applyNumberFormat="1" applyFont="1" applyFill="1" applyBorder="1" applyAlignment="1">
      <alignment horizontal="center"/>
    </xf>
    <xf numFmtId="0" fontId="3" fillId="75" borderId="1" xfId="0" applyFont="1" applyFill="1" applyBorder="1" applyAlignment="1">
      <alignment horizontal="center"/>
    </xf>
    <xf numFmtId="165" fontId="3" fillId="0" borderId="0" xfId="0" applyNumberFormat="1" applyFont="1" applyBorder="1" applyAlignment="1">
      <alignment horizontal="left"/>
    </xf>
    <xf numFmtId="0" fontId="35" fillId="0" borderId="0" xfId="0" applyFont="1" applyBorder="1" applyAlignment="1">
      <alignment horizontal="center" wrapText="1"/>
    </xf>
    <xf numFmtId="0" fontId="36" fillId="0" borderId="0" xfId="0" applyFont="1" applyBorder="1" applyAlignment="1">
      <alignment wrapText="1"/>
    </xf>
    <xf numFmtId="1" fontId="0" fillId="0" borderId="0" xfId="0" applyNumberForma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49" fontId="3" fillId="57" borderId="0" xfId="0" applyNumberFormat="1" applyFont="1" applyFill="1" applyBorder="1" applyAlignment="1">
      <alignment horizontal="left" vertical="center"/>
    </xf>
    <xf numFmtId="49" fontId="3" fillId="58" borderId="4" xfId="0" applyNumberFormat="1" applyFont="1" applyFill="1" applyBorder="1" applyAlignment="1">
      <alignment horizontal="left"/>
    </xf>
    <xf numFmtId="0" fontId="33" fillId="8" borderId="3" xfId="0" applyFont="1" applyFill="1" applyBorder="1" applyAlignment="1">
      <alignment horizontal="left"/>
    </xf>
    <xf numFmtId="0" fontId="3" fillId="61" borderId="0" xfId="0" applyFont="1" applyFill="1" applyBorder="1" applyAlignment="1">
      <alignment vertical="center"/>
    </xf>
    <xf numFmtId="0" fontId="31" fillId="49" borderId="11" xfId="0" applyFont="1" applyFill="1" applyBorder="1" applyAlignment="1">
      <alignment horizontal="left"/>
    </xf>
    <xf numFmtId="0" fontId="45" fillId="12" borderId="3" xfId="0" applyFont="1" applyFill="1" applyBorder="1" applyAlignment="1">
      <alignment horizontal="left"/>
    </xf>
    <xf numFmtId="0" fontId="0" fillId="49" borderId="11" xfId="0" applyFill="1" applyBorder="1" applyAlignment="1">
      <alignment horizontal="left"/>
    </xf>
    <xf numFmtId="49" fontId="3" fillId="61" borderId="8" xfId="0" applyNumberFormat="1" applyFont="1" applyFill="1" applyBorder="1" applyAlignment="1">
      <alignment horizontal="left"/>
    </xf>
    <xf numFmtId="0" fontId="0" fillId="0" borderId="1" xfId="2" applyFont="1" applyBorder="1" applyAlignment="1"/>
    <xf numFmtId="0" fontId="0" fillId="0" borderId="0" xfId="0" applyAlignment="1"/>
    <xf numFmtId="0" fontId="44" fillId="0" borderId="1" xfId="0" applyFont="1" applyFill="1" applyBorder="1" applyAlignment="1">
      <alignment wrapText="1"/>
    </xf>
    <xf numFmtId="0" fontId="81" fillId="39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41" fillId="0" borderId="1" xfId="0" applyNumberFormat="1" applyFont="1" applyBorder="1" applyAlignment="1">
      <alignment horizontal="center"/>
    </xf>
    <xf numFmtId="0" fontId="83" fillId="0" borderId="1" xfId="0" applyFont="1" applyBorder="1" applyAlignment="1">
      <alignment horizontal="left"/>
    </xf>
    <xf numFmtId="0" fontId="70" fillId="65" borderId="1" xfId="0" applyFont="1" applyFill="1" applyBorder="1" applyAlignment="1">
      <alignment horizontal="center"/>
    </xf>
    <xf numFmtId="0" fontId="41" fillId="0" borderId="1" xfId="2" applyFont="1" applyBorder="1" applyAlignment="1">
      <alignment horizontal="center"/>
    </xf>
    <xf numFmtId="49" fontId="41" fillId="0" borderId="1" xfId="0" applyNumberFormat="1" applyFont="1" applyBorder="1" applyAlignment="1">
      <alignment horizontal="left" vertical="center"/>
    </xf>
    <xf numFmtId="14" fontId="41" fillId="0" borderId="1" xfId="0" applyNumberFormat="1" applyFont="1" applyBorder="1" applyAlignment="1">
      <alignment horizontal="center" vertical="center"/>
    </xf>
    <xf numFmtId="14" fontId="41" fillId="75" borderId="1" xfId="0" applyNumberFormat="1" applyFont="1" applyFill="1" applyBorder="1" applyAlignment="1">
      <alignment horizontal="center" vertical="center"/>
    </xf>
    <xf numFmtId="0" fontId="41" fillId="75" borderId="0" xfId="0" applyFont="1" applyFill="1" applyBorder="1" applyAlignment="1">
      <alignment horizontal="center"/>
    </xf>
    <xf numFmtId="14" fontId="41" fillId="75" borderId="0" xfId="0" applyNumberFormat="1" applyFont="1" applyFill="1" applyBorder="1" applyAlignment="1">
      <alignment horizontal="center"/>
    </xf>
    <xf numFmtId="1" fontId="41" fillId="0" borderId="19" xfId="0" applyNumberFormat="1" applyFont="1" applyBorder="1" applyAlignment="1">
      <alignment horizontal="center"/>
    </xf>
    <xf numFmtId="0" fontId="83" fillId="0" borderId="1" xfId="0" applyFont="1" applyBorder="1" applyAlignment="1">
      <alignment wrapText="1"/>
    </xf>
    <xf numFmtId="0" fontId="83" fillId="0" borderId="1" xfId="0" applyFont="1" applyFill="1" applyBorder="1" applyAlignment="1">
      <alignment wrapText="1"/>
    </xf>
    <xf numFmtId="0" fontId="41" fillId="0" borderId="0" xfId="0" applyFont="1"/>
    <xf numFmtId="0" fontId="84" fillId="0" borderId="1" xfId="0" applyFont="1" applyBorder="1"/>
    <xf numFmtId="49" fontId="41" fillId="37" borderId="1" xfId="0" applyNumberFormat="1" applyFont="1" applyFill="1" applyBorder="1" applyAlignment="1">
      <alignment horizontal="left"/>
    </xf>
    <xf numFmtId="14" fontId="41" fillId="0" borderId="1" xfId="0" applyNumberFormat="1" applyFont="1" applyBorder="1" applyAlignment="1">
      <alignment horizontal="center"/>
    </xf>
    <xf numFmtId="0" fontId="83" fillId="76" borderId="1" xfId="0" applyFont="1" applyFill="1" applyBorder="1" applyAlignment="1">
      <alignment wrapText="1"/>
    </xf>
    <xf numFmtId="0" fontId="41" fillId="13" borderId="1" xfId="2" applyFont="1" applyFill="1" applyBorder="1" applyAlignment="1">
      <alignment horizontal="center"/>
    </xf>
    <xf numFmtId="49" fontId="41" fillId="53" borderId="1" xfId="0" applyNumberFormat="1" applyFont="1" applyFill="1" applyBorder="1" applyAlignment="1">
      <alignment horizontal="left"/>
    </xf>
    <xf numFmtId="0" fontId="41" fillId="76" borderId="1" xfId="0" applyFont="1" applyFill="1" applyBorder="1"/>
    <xf numFmtId="0" fontId="84" fillId="76" borderId="1" xfId="0" applyFont="1" applyFill="1" applyBorder="1"/>
    <xf numFmtId="0" fontId="41" fillId="0" borderId="0" xfId="2" applyFont="1" applyBorder="1" applyAlignment="1">
      <alignment horizontal="center"/>
    </xf>
    <xf numFmtId="0" fontId="83" fillId="15" borderId="1" xfId="0" applyFont="1" applyFill="1" applyBorder="1" applyAlignment="1">
      <alignment wrapText="1"/>
    </xf>
    <xf numFmtId="0" fontId="41" fillId="0" borderId="0" xfId="2" applyFont="1"/>
    <xf numFmtId="0" fontId="85" fillId="15" borderId="1" xfId="0" applyFont="1" applyFill="1" applyBorder="1"/>
    <xf numFmtId="0" fontId="84" fillId="15" borderId="1" xfId="0" applyFont="1" applyFill="1" applyBorder="1"/>
    <xf numFmtId="0" fontId="85" fillId="77" borderId="1" xfId="0" applyFont="1" applyFill="1" applyBorder="1"/>
    <xf numFmtId="49" fontId="41" fillId="0" borderId="4" xfId="0" applyNumberFormat="1" applyFont="1" applyBorder="1" applyAlignment="1">
      <alignment horizontal="center"/>
    </xf>
    <xf numFmtId="0" fontId="83" fillId="0" borderId="4" xfId="0" applyFont="1" applyBorder="1" applyAlignment="1">
      <alignment horizontal="left"/>
    </xf>
    <xf numFmtId="0" fontId="70" fillId="65" borderId="4" xfId="0" applyFont="1" applyFill="1" applyBorder="1" applyAlignment="1">
      <alignment horizontal="center"/>
    </xf>
    <xf numFmtId="0" fontId="41" fillId="0" borderId="4" xfId="0" applyFont="1" applyBorder="1"/>
    <xf numFmtId="0" fontId="70" fillId="0" borderId="1" xfId="0" applyFont="1" applyBorder="1" applyAlignment="1">
      <alignment horizontal="left"/>
    </xf>
    <xf numFmtId="0" fontId="70" fillId="0" borderId="1" xfId="0" applyFont="1" applyBorder="1" applyAlignment="1">
      <alignment horizontal="center"/>
    </xf>
    <xf numFmtId="49" fontId="41" fillId="61" borderId="1" xfId="0" applyNumberFormat="1" applyFont="1" applyFill="1" applyBorder="1" applyAlignment="1">
      <alignment horizontal="left" vertical="center"/>
    </xf>
    <xf numFmtId="0" fontId="41" fillId="0" borderId="0" xfId="2" applyFont="1" applyAlignment="1">
      <alignment horizontal="center"/>
    </xf>
    <xf numFmtId="0" fontId="85" fillId="38" borderId="1" xfId="0" applyFont="1" applyFill="1" applyBorder="1"/>
    <xf numFmtId="0" fontId="41" fillId="54" borderId="1" xfId="0" applyFont="1" applyFill="1" applyBorder="1" applyAlignment="1">
      <alignment horizontal="center"/>
    </xf>
    <xf numFmtId="14" fontId="41" fillId="75" borderId="1" xfId="0" applyNumberFormat="1" applyFont="1" applyFill="1" applyBorder="1" applyAlignment="1">
      <alignment horizontal="center"/>
    </xf>
    <xf numFmtId="0" fontId="83" fillId="38" borderId="1" xfId="0" applyFont="1" applyFill="1" applyBorder="1" applyAlignment="1">
      <alignment wrapText="1"/>
    </xf>
    <xf numFmtId="0" fontId="41" fillId="0" borderId="0" xfId="2" applyFont="1" applyAlignment="1">
      <alignment horizontal="left"/>
    </xf>
    <xf numFmtId="0" fontId="85" fillId="76" borderId="1" xfId="0" applyFont="1" applyFill="1" applyBorder="1"/>
    <xf numFmtId="0" fontId="85" fillId="0" borderId="1" xfId="0" applyFont="1" applyBorder="1"/>
    <xf numFmtId="0" fontId="41" fillId="0" borderId="1" xfId="0" applyFont="1" applyBorder="1" applyAlignment="1">
      <alignment horizontal="center" vertical="center"/>
    </xf>
    <xf numFmtId="49" fontId="41" fillId="0" borderId="1" xfId="0" applyNumberFormat="1" applyFont="1" applyBorder="1" applyAlignment="1">
      <alignment horizontal="center" vertical="center"/>
    </xf>
    <xf numFmtId="0" fontId="70" fillId="0" borderId="1" xfId="0" applyFont="1" applyBorder="1" applyAlignment="1">
      <alignment horizontal="left" vertical="center"/>
    </xf>
    <xf numFmtId="0" fontId="70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left"/>
    </xf>
    <xf numFmtId="49" fontId="41" fillId="0" borderId="1" xfId="0" applyNumberFormat="1" applyFont="1" applyBorder="1" applyAlignment="1">
      <alignment horizontal="left"/>
    </xf>
    <xf numFmtId="0" fontId="41" fillId="37" borderId="1" xfId="0" applyFont="1" applyFill="1" applyBorder="1" applyAlignment="1">
      <alignment horizontal="left"/>
    </xf>
    <xf numFmtId="2" fontId="41" fillId="0" borderId="1" xfId="0" applyNumberFormat="1" applyFont="1" applyBorder="1" applyAlignment="1">
      <alignment horizontal="center"/>
    </xf>
    <xf numFmtId="49" fontId="41" fillId="53" borderId="1" xfId="0" applyNumberFormat="1" applyFont="1" applyFill="1" applyBorder="1" applyAlignment="1">
      <alignment horizontal="left" vertical="center"/>
    </xf>
    <xf numFmtId="14" fontId="41" fillId="0" borderId="1" xfId="0" applyNumberFormat="1" applyFont="1" applyBorder="1" applyAlignment="1">
      <alignment horizontal="center" vertical="center" wrapText="1"/>
    </xf>
    <xf numFmtId="0" fontId="41" fillId="75" borderId="1" xfId="0" applyFont="1" applyFill="1" applyBorder="1" applyAlignment="1">
      <alignment horizontal="center"/>
    </xf>
    <xf numFmtId="0" fontId="70" fillId="71" borderId="1" xfId="0" applyFont="1" applyFill="1" applyBorder="1" applyAlignment="1">
      <alignment horizontal="center"/>
    </xf>
    <xf numFmtId="14" fontId="41" fillId="36" borderId="1" xfId="0" applyNumberFormat="1" applyFont="1" applyFill="1" applyBorder="1" applyAlignment="1">
      <alignment horizontal="center" vertical="center"/>
    </xf>
    <xf numFmtId="0" fontId="41" fillId="36" borderId="0" xfId="0" applyFont="1" applyFill="1" applyBorder="1" applyAlignment="1">
      <alignment horizontal="center"/>
    </xf>
    <xf numFmtId="14" fontId="41" fillId="36" borderId="0" xfId="0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70" fillId="0" borderId="4" xfId="0" applyFont="1" applyBorder="1" applyAlignment="1">
      <alignment horizontal="left"/>
    </xf>
    <xf numFmtId="0" fontId="70" fillId="0" borderId="4" xfId="0" applyFont="1" applyBorder="1" applyAlignment="1">
      <alignment horizontal="center"/>
    </xf>
    <xf numFmtId="0" fontId="41" fillId="53" borderId="1" xfId="0" applyFont="1" applyFill="1" applyBorder="1" applyAlignment="1">
      <alignment horizontal="left"/>
    </xf>
    <xf numFmtId="0" fontId="82" fillId="0" borderId="1" xfId="0" applyFont="1" applyBorder="1"/>
    <xf numFmtId="14" fontId="41" fillId="36" borderId="1" xfId="0" applyNumberFormat="1" applyFont="1" applyFill="1" applyBorder="1" applyAlignment="1">
      <alignment horizontal="center"/>
    </xf>
    <xf numFmtId="0" fontId="10" fillId="30" borderId="3" xfId="0" applyFont="1" applyFill="1" applyBorder="1" applyAlignment="1">
      <alignment horizontal="center" wrapText="1"/>
    </xf>
    <xf numFmtId="0" fontId="85" fillId="77" borderId="1" xfId="0" applyFont="1" applyFill="1" applyBorder="1" applyAlignment="1">
      <alignment horizontal="center"/>
    </xf>
    <xf numFmtId="14" fontId="41" fillId="74" borderId="1" xfId="0" applyNumberFormat="1" applyFont="1" applyFill="1" applyBorder="1" applyAlignment="1">
      <alignment horizontal="center"/>
    </xf>
    <xf numFmtId="0" fontId="41" fillId="0" borderId="3" xfId="0" applyFont="1" applyBorder="1" applyAlignment="1">
      <alignment horizontal="center"/>
    </xf>
    <xf numFmtId="1" fontId="41" fillId="74" borderId="19" xfId="0" applyNumberFormat="1" applyFont="1" applyFill="1" applyBorder="1" applyAlignment="1">
      <alignment horizontal="center"/>
    </xf>
    <xf numFmtId="0" fontId="70" fillId="61" borderId="1" xfId="0" applyFont="1" applyFill="1" applyBorder="1" applyAlignment="1">
      <alignment horizontal="center"/>
    </xf>
    <xf numFmtId="0" fontId="41" fillId="61" borderId="1" xfId="0" applyFont="1" applyFill="1" applyBorder="1"/>
    <xf numFmtId="0" fontId="41" fillId="61" borderId="1" xfId="0" applyFont="1" applyFill="1" applyBorder="1" applyAlignment="1">
      <alignment horizontal="center"/>
    </xf>
    <xf numFmtId="14" fontId="41" fillId="74" borderId="1" xfId="0" applyNumberFormat="1" applyFont="1" applyFill="1" applyBorder="1" applyAlignment="1">
      <alignment horizontal="center" vertical="center"/>
    </xf>
    <xf numFmtId="14" fontId="41" fillId="74" borderId="0" xfId="0" applyNumberFormat="1" applyFont="1" applyFill="1" applyBorder="1" applyAlignment="1">
      <alignment horizontal="center"/>
    </xf>
    <xf numFmtId="0" fontId="41" fillId="54" borderId="1" xfId="2" applyFont="1" applyFill="1" applyBorder="1" applyAlignment="1">
      <alignment horizontal="center"/>
    </xf>
    <xf numFmtId="49" fontId="41" fillId="37" borderId="1" xfId="0" applyNumberFormat="1" applyFont="1" applyFill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1" fillId="61" borderId="1" xfId="0" applyFont="1" applyFill="1" applyBorder="1" applyAlignment="1">
      <alignment horizontal="left" vertical="center"/>
    </xf>
    <xf numFmtId="0" fontId="41" fillId="53" borderId="1" xfId="0" applyFont="1" applyFill="1" applyBorder="1" applyAlignment="1">
      <alignment horizontal="left" vertical="center"/>
    </xf>
    <xf numFmtId="0" fontId="83" fillId="64" borderId="1" xfId="0" applyFont="1" applyFill="1" applyBorder="1" applyAlignment="1">
      <alignment wrapText="1"/>
    </xf>
    <xf numFmtId="0" fontId="3" fillId="64" borderId="1" xfId="0" applyFont="1" applyFill="1" applyBorder="1" applyAlignment="1">
      <alignment horizontal="center"/>
    </xf>
    <xf numFmtId="0" fontId="3" fillId="54" borderId="0" xfId="0" applyFont="1" applyFill="1" applyAlignment="1">
      <alignment horizontal="center"/>
    </xf>
    <xf numFmtId="0" fontId="10" fillId="54" borderId="1" xfId="0" applyFont="1" applyFill="1" applyBorder="1" applyAlignment="1">
      <alignment horizontal="center" vertical="center"/>
    </xf>
    <xf numFmtId="0" fontId="4" fillId="54" borderId="1" xfId="0" applyFont="1" applyFill="1" applyBorder="1" applyAlignment="1">
      <alignment horizontal="center"/>
    </xf>
    <xf numFmtId="0" fontId="0" fillId="54" borderId="1" xfId="0" applyFill="1" applyBorder="1" applyAlignment="1">
      <alignment horizontal="center"/>
    </xf>
    <xf numFmtId="49" fontId="0" fillId="54" borderId="1" xfId="0" applyNumberFormat="1" applyFill="1" applyBorder="1" applyAlignment="1">
      <alignment horizontal="center"/>
    </xf>
    <xf numFmtId="0" fontId="0" fillId="54" borderId="1" xfId="0" applyFill="1" applyBorder="1" applyAlignment="1">
      <alignment horizontal="left"/>
    </xf>
    <xf numFmtId="0" fontId="22" fillId="54" borderId="1" xfId="0" applyFont="1" applyFill="1" applyBorder="1" applyAlignment="1">
      <alignment horizontal="center"/>
    </xf>
    <xf numFmtId="0" fontId="3" fillId="54" borderId="1" xfId="0" applyFont="1" applyFill="1" applyBorder="1" applyAlignment="1">
      <alignment horizontal="left"/>
    </xf>
    <xf numFmtId="14" fontId="23" fillId="54" borderId="1" xfId="0" applyNumberFormat="1" applyFont="1" applyFill="1" applyBorder="1" applyAlignment="1">
      <alignment horizontal="center"/>
    </xf>
    <xf numFmtId="0" fontId="23" fillId="54" borderId="1" xfId="0" applyFont="1" applyFill="1" applyBorder="1"/>
    <xf numFmtId="0" fontId="3" fillId="54" borderId="0" xfId="0" applyFont="1" applyFill="1" applyBorder="1" applyAlignment="1">
      <alignment horizontal="center"/>
    </xf>
    <xf numFmtId="14" fontId="0" fillId="54" borderId="0" xfId="0" applyNumberFormat="1" applyFill="1" applyBorder="1" applyAlignment="1">
      <alignment horizontal="center"/>
    </xf>
    <xf numFmtId="1" fontId="3" fillId="54" borderId="19" xfId="0" applyNumberFormat="1" applyFont="1" applyFill="1" applyBorder="1" applyAlignment="1">
      <alignment horizontal="center"/>
    </xf>
    <xf numFmtId="0" fontId="0" fillId="54" borderId="0" xfId="0" applyFill="1"/>
    <xf numFmtId="0" fontId="41" fillId="0" borderId="4" xfId="0" applyFont="1" applyBorder="1" applyAlignment="1">
      <alignment horizontal="left"/>
    </xf>
    <xf numFmtId="0" fontId="0" fillId="0" borderId="2" xfId="0" applyBorder="1"/>
    <xf numFmtId="0" fontId="23" fillId="0" borderId="10" xfId="0" applyFont="1" applyBorder="1" applyAlignment="1">
      <alignment horizontal="center"/>
    </xf>
    <xf numFmtId="0" fontId="0" fillId="0" borderId="15" xfId="0" applyBorder="1"/>
    <xf numFmtId="0" fontId="85" fillId="15" borderId="17" xfId="0" applyFont="1" applyFill="1" applyBorder="1"/>
    <xf numFmtId="0" fontId="84" fillId="15" borderId="17" xfId="0" applyFont="1" applyFill="1" applyBorder="1"/>
    <xf numFmtId="1" fontId="41" fillId="0" borderId="1" xfId="0" applyNumberFormat="1" applyFont="1" applyBorder="1" applyAlignment="1">
      <alignment horizontal="center"/>
    </xf>
    <xf numFmtId="0" fontId="41" fillId="0" borderId="1" xfId="2" applyFont="1" applyBorder="1"/>
    <xf numFmtId="0" fontId="10" fillId="73" borderId="1" xfId="0" applyFont="1" applyFill="1" applyBorder="1" applyAlignment="1">
      <alignment horizontal="left"/>
    </xf>
    <xf numFmtId="0" fontId="3" fillId="54" borderId="1" xfId="0" applyFont="1" applyFill="1" applyBorder="1"/>
    <xf numFmtId="0" fontId="0" fillId="54" borderId="1" xfId="0" applyFill="1" applyBorder="1"/>
    <xf numFmtId="0" fontId="3" fillId="0" borderId="1" xfId="0" applyFont="1" applyBorder="1" applyAlignment="1"/>
    <xf numFmtId="0" fontId="0" fillId="0" borderId="1" xfId="0" applyBorder="1" applyAlignment="1"/>
    <xf numFmtId="0" fontId="23" fillId="73" borderId="1" xfId="0" applyFont="1" applyFill="1" applyBorder="1" applyAlignment="1">
      <alignment horizontal="left"/>
    </xf>
    <xf numFmtId="16" fontId="41" fillId="0" borderId="1" xfId="0" applyNumberFormat="1" applyFont="1" applyBorder="1"/>
    <xf numFmtId="0" fontId="87" fillId="0" borderId="1" xfId="0" applyFont="1" applyBorder="1"/>
    <xf numFmtId="1" fontId="41" fillId="0" borderId="1" xfId="2" applyNumberFormat="1" applyFont="1" applyBorder="1" applyAlignment="1">
      <alignment horizontal="center"/>
    </xf>
    <xf numFmtId="0" fontId="86" fillId="0" borderId="1" xfId="0" applyFont="1" applyBorder="1"/>
    <xf numFmtId="0" fontId="82" fillId="0" borderId="1" xfId="0" applyFont="1" applyFill="1" applyBorder="1"/>
    <xf numFmtId="0" fontId="3" fillId="0" borderId="1" xfId="2" applyFont="1" applyBorder="1"/>
    <xf numFmtId="0" fontId="3" fillId="0" borderId="1" xfId="2" applyBorder="1"/>
    <xf numFmtId="0" fontId="41" fillId="73" borderId="1" xfId="0" applyFont="1" applyFill="1" applyBorder="1" applyAlignment="1">
      <alignment horizontal="center"/>
    </xf>
    <xf numFmtId="0" fontId="86" fillId="38" borderId="1" xfId="0" applyFont="1" applyFill="1" applyBorder="1"/>
    <xf numFmtId="0" fontId="41" fillId="0" borderId="1" xfId="0" applyFont="1" applyFill="1" applyBorder="1" applyAlignment="1">
      <alignment horizontal="center"/>
    </xf>
    <xf numFmtId="0" fontId="86" fillId="77" borderId="1" xfId="0" applyFont="1" applyFill="1" applyBorder="1"/>
    <xf numFmtId="0" fontId="41" fillId="64" borderId="1" xfId="2" applyFont="1" applyFill="1" applyBorder="1" applyAlignment="1">
      <alignment horizontal="center"/>
    </xf>
    <xf numFmtId="0" fontId="41" fillId="78" borderId="1" xfId="0" applyFont="1" applyFill="1" applyBorder="1"/>
    <xf numFmtId="0" fontId="84" fillId="78" borderId="1" xfId="0" applyFont="1" applyFill="1" applyBorder="1"/>
    <xf numFmtId="0" fontId="85" fillId="78" borderId="1" xfId="0" applyFont="1" applyFill="1" applyBorder="1"/>
    <xf numFmtId="0" fontId="86" fillId="78" borderId="1" xfId="0" applyFont="1" applyFill="1" applyBorder="1"/>
    <xf numFmtId="0" fontId="3" fillId="78" borderId="1" xfId="0" applyFont="1" applyFill="1" applyBorder="1"/>
    <xf numFmtId="0" fontId="41" fillId="78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31" fillId="0" borderId="1" xfId="0" applyFont="1" applyFill="1" applyBorder="1" applyAlignment="1">
      <alignment horizontal="left"/>
    </xf>
    <xf numFmtId="0" fontId="31" fillId="8" borderId="1" xfId="0" applyFont="1" applyFill="1" applyBorder="1" applyAlignment="1">
      <alignment horizontal="right"/>
    </xf>
    <xf numFmtId="165" fontId="11" fillId="0" borderId="0" xfId="0" applyNumberFormat="1" applyFont="1" applyBorder="1" applyAlignment="1">
      <alignment horizontal="center"/>
    </xf>
    <xf numFmtId="165" fontId="38" fillId="0" borderId="0" xfId="0" applyNumberFormat="1" applyFont="1" applyFill="1" applyAlignment="1">
      <alignment horizontal="center"/>
    </xf>
    <xf numFmtId="0" fontId="75" fillId="0" borderId="0" xfId="0" applyFont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0" fontId="23" fillId="0" borderId="1" xfId="0" applyFont="1" applyFill="1" applyBorder="1"/>
    <xf numFmtId="14" fontId="23" fillId="0" borderId="1" xfId="0" applyNumberFormat="1" applyFont="1" applyFill="1" applyBorder="1" applyAlignment="1">
      <alignment horizontal="center"/>
    </xf>
    <xf numFmtId="1" fontId="8" fillId="8" borderId="17" xfId="0" applyNumberFormat="1" applyFont="1" applyFill="1" applyBorder="1" applyAlignment="1">
      <alignment horizontal="center"/>
    </xf>
    <xf numFmtId="0" fontId="3" fillId="0" borderId="1" xfId="0" applyFont="1" applyFill="1" applyBorder="1"/>
    <xf numFmtId="14" fontId="0" fillId="0" borderId="1" xfId="0" applyNumberFormat="1" applyFill="1" applyBorder="1" applyAlignment="1">
      <alignment horizontal="center"/>
    </xf>
    <xf numFmtId="14" fontId="0" fillId="0" borderId="0" xfId="0" applyNumberFormat="1" applyFill="1" applyBorder="1" applyAlignment="1">
      <alignment horizontal="center"/>
    </xf>
    <xf numFmtId="1" fontId="3" fillId="0" borderId="19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1" fillId="0" borderId="1" xfId="0" applyFont="1" applyFill="1" applyBorder="1" applyAlignment="1">
      <alignment horizontal="right"/>
    </xf>
    <xf numFmtId="165" fontId="0" fillId="0" borderId="0" xfId="0" applyNumberFormat="1" applyFill="1" applyAlignment="1">
      <alignment horizontal="center"/>
    </xf>
    <xf numFmtId="0" fontId="41" fillId="0" borderId="11" xfId="2" applyFont="1" applyFill="1" applyBorder="1" applyAlignment="1">
      <alignment horizontal="center"/>
    </xf>
  </cellXfs>
  <cellStyles count="6">
    <cellStyle name="Normal 2" xfId="5"/>
    <cellStyle name="Normální" xfId="0" builtinId="0"/>
    <cellStyle name="Normální 2" xfId="2"/>
    <cellStyle name="Normální 3" xfId="4"/>
    <cellStyle name="Normální 4" xfId="1"/>
    <cellStyle name="Vysvětlující text 2" xfId="3"/>
  </cellStyles>
  <dxfs count="15"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theme="9"/>
    <pageSetUpPr fitToPage="1"/>
  </sheetPr>
  <dimension ref="A1:LZ396"/>
  <sheetViews>
    <sheetView tabSelected="1" zoomScale="80" zoomScaleNormal="80" workbookViewId="0">
      <pane xSplit="8" ySplit="2" topLeftCell="I3" activePane="bottomRight" state="frozen"/>
      <selection pane="topRight" activeCell="I1" sqref="I1"/>
      <selection pane="bottomLeft" activeCell="A3" sqref="A3"/>
      <selection pane="bottomRight" activeCell="JI402" sqref="JI402"/>
    </sheetView>
  </sheetViews>
  <sheetFormatPr defaultRowHeight="15"/>
  <cols>
    <col min="1" max="1" width="5" style="122" customWidth="1"/>
    <col min="2" max="2" width="4.7109375" style="122" customWidth="1"/>
    <col min="3" max="3" width="8.85546875" style="648" customWidth="1"/>
    <col min="4" max="4" width="15.28515625" style="123" customWidth="1"/>
    <col min="5" max="5" width="9.140625" style="122" customWidth="1"/>
    <col min="6" max="6" width="13.28515625" style="987" customWidth="1"/>
    <col min="7" max="7" width="4.28515625" style="122" customWidth="1"/>
    <col min="8" max="8" width="12.140625" style="123" customWidth="1"/>
    <col min="9" max="9" width="16.42578125" style="127" customWidth="1"/>
    <col min="10" max="10" width="8.85546875" style="128" customWidth="1"/>
    <col min="11" max="11" width="2.85546875" style="133" hidden="1" customWidth="1"/>
    <col min="12" max="12" width="6.42578125" style="122" hidden="1" customWidth="1"/>
    <col min="13" max="13" width="8.7109375" style="122" hidden="1" customWidth="1"/>
    <col min="14" max="14" width="3" style="122" hidden="1" customWidth="1"/>
    <col min="15" max="15" width="4" style="122" hidden="1" customWidth="1"/>
    <col min="16" max="16" width="6.85546875" style="130" hidden="1" customWidth="1"/>
    <col min="17" max="17" width="8.85546875" style="130" hidden="1" customWidth="1"/>
    <col min="18" max="18" width="7.28515625" style="130" hidden="1" customWidth="1"/>
    <col min="19" max="19" width="6.5703125" style="381" hidden="1" customWidth="1"/>
    <col min="20" max="20" width="19.42578125" style="381" hidden="1" customWidth="1"/>
    <col min="21" max="21" width="27.28515625" style="381" hidden="1" customWidth="1"/>
    <col min="22" max="22" width="40.28515625" style="381" hidden="1" customWidth="1"/>
    <col min="23" max="23" width="24.85546875" style="381" hidden="1" customWidth="1"/>
    <col min="24" max="24" width="9.7109375" style="381" hidden="1" customWidth="1"/>
    <col min="25" max="25" width="10" style="327" hidden="1" customWidth="1"/>
    <col min="26" max="26" width="8.7109375" style="159" hidden="1" customWidth="1"/>
    <col min="27" max="27" width="4.7109375" style="122" hidden="1" customWidth="1"/>
    <col min="28" max="28" width="8.85546875" style="629" hidden="1" customWidth="1"/>
    <col min="29" max="29" width="11" style="122" hidden="1" customWidth="1"/>
    <col min="30" max="30" width="12.7109375" style="122" hidden="1" customWidth="1"/>
    <col min="31" max="31" width="5.7109375" style="122" hidden="1" customWidth="1"/>
    <col min="32" max="32" width="9.140625" style="122" hidden="1" customWidth="1"/>
    <col min="33" max="33" width="14.140625" style="246" hidden="1" customWidth="1"/>
    <col min="34" max="34" width="12.28515625" style="133" hidden="1" customWidth="1"/>
    <col min="35" max="36" width="4.85546875" style="122" hidden="1" customWidth="1"/>
    <col min="37" max="37" width="5.7109375" style="232" hidden="1" customWidth="1"/>
    <col min="38" max="40" width="4.85546875" style="122" hidden="1" customWidth="1"/>
    <col min="41" max="41" width="9" style="362" hidden="1" customWidth="1"/>
    <col min="42" max="42" width="9" style="363" hidden="1" customWidth="1"/>
    <col min="43" max="43" width="9" style="973" hidden="1" customWidth="1"/>
    <col min="44" max="44" width="6.140625" style="989" hidden="1" customWidth="1"/>
    <col min="45" max="45" width="6.7109375" style="212" hidden="1" customWidth="1"/>
    <col min="46" max="46" width="7.140625" style="123" hidden="1" customWidth="1"/>
    <col min="47" max="47" width="6.28515625" style="990" hidden="1" customWidth="1"/>
    <col min="48" max="49" width="8.85546875" style="122" hidden="1" customWidth="1"/>
    <col min="50" max="50" width="9.28515625" style="711" hidden="1" customWidth="1"/>
    <col min="51" max="52" width="8.85546875" style="122" hidden="1" customWidth="1"/>
    <col min="53" max="53" width="8.85546875" style="146" hidden="1" customWidth="1"/>
    <col min="54" max="54" width="8.85546875" style="147" hidden="1" customWidth="1"/>
    <col min="55" max="55" width="5.5703125" style="320" hidden="1" customWidth="1"/>
    <col min="56" max="56" width="7.5703125" style="158" hidden="1" customWidth="1"/>
    <col min="57" max="57" width="6.28515625" style="122" hidden="1" customWidth="1"/>
    <col min="58" max="58" width="5.5703125" style="122" hidden="1" customWidth="1"/>
    <col min="59" max="59" width="7.7109375" style="122" hidden="1" customWidth="1"/>
    <col min="60" max="60" width="8.28515625" style="122" hidden="1" customWidth="1"/>
    <col min="61" max="61" width="5.5703125" style="147" hidden="1" customWidth="1"/>
    <col min="62" max="62" width="8.85546875" style="122" hidden="1" customWidth="1"/>
    <col min="63" max="63" width="7.7109375" style="122" hidden="1" customWidth="1"/>
    <col min="64" max="64" width="6.7109375" style="332" hidden="1" customWidth="1"/>
    <col min="65" max="65" width="8.85546875" style="151" hidden="1" customWidth="1"/>
    <col min="66" max="66" width="8.85546875" style="158" hidden="1" customWidth="1"/>
    <col min="67" max="68" width="8.85546875" style="122" hidden="1" customWidth="1"/>
    <col min="69" max="69" width="8.85546875" style="147" hidden="1" customWidth="1"/>
    <col min="70" max="70" width="9.42578125" style="158" hidden="1" customWidth="1"/>
    <col min="71" max="74" width="9.7109375" style="158" hidden="1" customWidth="1"/>
    <col min="75" max="75" width="8" style="158" hidden="1" customWidth="1"/>
    <col min="76" max="76" width="7.28515625" style="158" hidden="1" customWidth="1"/>
    <col min="77" max="77" width="10.7109375" style="158" hidden="1" customWidth="1"/>
    <col min="78" max="81" width="9.7109375" style="158" hidden="1" customWidth="1"/>
    <col min="82" max="82" width="7.42578125" style="158" hidden="1" customWidth="1"/>
    <col min="83" max="92" width="8.85546875" style="122" hidden="1" customWidth="1"/>
    <col min="93" max="93" width="8" style="130" hidden="1" customWidth="1"/>
    <col min="94" max="94" width="6.7109375" style="158" hidden="1" customWidth="1"/>
    <col min="95" max="95" width="7.140625" style="122" hidden="1" customWidth="1"/>
    <col min="96" max="96" width="5.5703125" style="122" hidden="1" customWidth="1"/>
    <col min="97" max="97" width="7.7109375" style="122" hidden="1" customWidth="1"/>
    <col min="98" max="98" width="7.140625" style="130" hidden="1" customWidth="1"/>
    <col min="99" max="100" width="7.42578125" style="932" hidden="1" customWidth="1"/>
    <col min="101" max="102" width="7.7109375" style="122" hidden="1" customWidth="1"/>
    <col min="103" max="103" width="8.85546875" style="122" hidden="1" customWidth="1"/>
    <col min="104" max="104" width="7.7109375" style="122" hidden="1" customWidth="1"/>
    <col min="105" max="105" width="6.5703125" style="122" hidden="1" customWidth="1"/>
    <col min="106" max="106" width="8.85546875" style="237" hidden="1" customWidth="1"/>
    <col min="107" max="107" width="8.85546875" style="159" hidden="1" customWidth="1"/>
    <col min="108" max="108" width="106.28515625" style="159" hidden="1" customWidth="1"/>
    <col min="109" max="109" width="7.28515625" style="122" hidden="1" customWidth="1"/>
    <col min="110" max="112" width="6.28515625" style="122" hidden="1" customWidth="1"/>
    <col min="113" max="113" width="5" style="149" hidden="1" customWidth="1"/>
    <col min="114" max="114" width="13.7109375" style="159" hidden="1" customWidth="1"/>
    <col min="115" max="115" width="5.7109375" style="158" hidden="1" customWidth="1"/>
    <col min="116" max="116" width="8.85546875" style="158" hidden="1" customWidth="1"/>
    <col min="117" max="117" width="10.5703125" style="158" hidden="1" customWidth="1"/>
    <col min="118" max="118" width="8.85546875" style="158" hidden="1" customWidth="1"/>
    <col min="119" max="119" width="9.140625" style="158" hidden="1" customWidth="1"/>
    <col min="120" max="120" width="12.42578125" style="158" hidden="1" customWidth="1"/>
    <col min="121" max="121" width="9" style="158" hidden="1" customWidth="1"/>
    <col min="122" max="123" width="8.85546875" style="122" hidden="1" customWidth="1"/>
    <col min="124" max="124" width="9" style="149" hidden="1" customWidth="1"/>
    <col min="125" max="126" width="9.140625" style="149" hidden="1" customWidth="1"/>
    <col min="127" max="128" width="9" style="149" hidden="1" customWidth="1"/>
    <col min="129" max="129" width="8.85546875" style="149" hidden="1" customWidth="1"/>
    <col min="130" max="130" width="9" style="149" hidden="1" customWidth="1"/>
    <col min="131" max="131" width="9.140625" style="149" hidden="1" customWidth="1"/>
    <col min="132" max="132" width="14.7109375" style="122" hidden="1" customWidth="1"/>
    <col min="133" max="133" width="6.42578125" style="133" hidden="1" customWidth="1"/>
    <col min="134" max="134" width="7.7109375" style="133" hidden="1" customWidth="1"/>
    <col min="135" max="135" width="9.140625" style="133" hidden="1" customWidth="1"/>
    <col min="136" max="137" width="9.140625" style="122" hidden="1" customWidth="1"/>
    <col min="138" max="142" width="9.140625" style="133" hidden="1" customWidth="1"/>
    <col min="143" max="143" width="10.85546875" style="122" hidden="1" customWidth="1"/>
    <col min="144" max="146" width="9" style="133" hidden="1" customWidth="1"/>
    <col min="147" max="147" width="13.28515625" style="792" hidden="1" customWidth="1"/>
    <col min="148" max="148" width="6.7109375" style="244" hidden="1" customWidth="1"/>
    <col min="149" max="149" width="6.28515625" style="133" hidden="1" customWidth="1"/>
    <col min="150" max="151" width="9.140625" style="133" hidden="1" customWidth="1"/>
    <col min="152" max="152" width="7.28515625" style="133" hidden="1" customWidth="1"/>
    <col min="153" max="153" width="10" style="133" hidden="1" customWidth="1"/>
    <col min="154" max="154" width="8.7109375" style="221" hidden="1" customWidth="1"/>
    <col min="155" max="155" width="11.5703125" style="221" hidden="1" customWidth="1"/>
    <col min="156" max="156" width="7.7109375" style="981" hidden="1" customWidth="1"/>
    <col min="157" max="158" width="7.7109375" style="133" hidden="1" customWidth="1"/>
    <col min="159" max="159" width="4.7109375" style="133" hidden="1" customWidth="1"/>
    <col min="160" max="160" width="7.7109375" style="133" hidden="1" customWidth="1"/>
    <col min="161" max="161" width="9.7109375" style="133" hidden="1" customWidth="1"/>
    <col min="162" max="163" width="7.7109375" style="221" hidden="1" customWidth="1"/>
    <col min="164" max="164" width="7.7109375" style="740" hidden="1" customWidth="1"/>
    <col min="165" max="165" width="7.7109375" style="245" hidden="1" customWidth="1"/>
    <col min="166" max="166" width="7.7109375" style="988" hidden="1" customWidth="1"/>
    <col min="167" max="167" width="5.140625" style="123" hidden="1" customWidth="1"/>
    <col min="168" max="168" width="6" style="246" hidden="1" customWidth="1"/>
    <col min="169" max="169" width="8.85546875" style="133" hidden="1" customWidth="1"/>
    <col min="170" max="170" width="7.28515625" style="171" hidden="1" customWidth="1"/>
    <col min="171" max="171" width="4.140625" style="133" hidden="1" customWidth="1"/>
    <col min="172" max="173" width="8.85546875" style="221" hidden="1" customWidth="1"/>
    <col min="174" max="174" width="5.7109375" style="122" hidden="1" customWidth="1"/>
    <col min="175" max="175" width="10.42578125" style="122" hidden="1" customWidth="1"/>
    <col min="176" max="177" width="18.5703125" style="175" hidden="1" customWidth="1"/>
    <col min="178" max="178" width="30.85546875" style="175" hidden="1" customWidth="1"/>
    <col min="179" max="179" width="11" style="125" hidden="1" customWidth="1"/>
    <col min="180" max="181" width="8.85546875" style="125" hidden="1" customWidth="1"/>
    <col min="182" max="182" width="36.7109375" style="175" hidden="1" customWidth="1"/>
    <col min="183" max="183" width="13.28515625" style="175" hidden="1" customWidth="1"/>
    <col min="184" max="184" width="18.28515625" style="175" hidden="1" customWidth="1"/>
    <col min="185" max="185" width="29.5703125" style="175" hidden="1" customWidth="1"/>
    <col min="186" max="186" width="9" style="125" hidden="1" customWidth="1"/>
    <col min="187" max="187" width="21" style="175" hidden="1" customWidth="1"/>
    <col min="188" max="188" width="45" style="415" hidden="1" customWidth="1"/>
    <col min="189" max="189" width="7.140625" style="125" hidden="1" customWidth="1"/>
    <col min="190" max="190" width="24.85546875" style="175" hidden="1" customWidth="1"/>
    <col min="191" max="191" width="31.85546875" style="175" hidden="1" customWidth="1"/>
    <col min="192" max="192" width="9.7109375" style="122" customWidth="1"/>
    <col min="193" max="193" width="12.140625" style="122" customWidth="1"/>
    <col min="194" max="194" width="12.140625" style="158" customWidth="1"/>
    <col min="195" max="195" width="12.140625" style="122" customWidth="1"/>
    <col min="196" max="196" width="18.28515625" style="749" hidden="1" customWidth="1"/>
    <col min="197" max="199" width="9.7109375" style="125" hidden="1" customWidth="1"/>
    <col min="200" max="202" width="9.7109375" style="122" hidden="1" customWidth="1"/>
    <col min="203" max="203" width="9.7109375" style="133" hidden="1" customWidth="1"/>
    <col min="204" max="206" width="9.7109375" style="125" hidden="1" customWidth="1"/>
    <col min="207" max="207" width="8.140625" style="125" hidden="1" customWidth="1"/>
    <col min="208" max="216" width="9.7109375" style="125" hidden="1" customWidth="1"/>
    <col min="217" max="222" width="9.7109375" style="122" hidden="1" customWidth="1"/>
    <col min="223" max="223" width="9.7109375" style="135" hidden="1" customWidth="1"/>
    <col min="224" max="224" width="7" style="135" hidden="1" customWidth="1"/>
    <col min="225" max="225" width="7" style="122" hidden="1" customWidth="1"/>
    <col min="226" max="235" width="9.7109375" style="122" hidden="1" customWidth="1"/>
    <col min="236" max="236" width="9.7109375" style="135" hidden="1" customWidth="1"/>
    <col min="237" max="244" width="9.7109375" style="122" hidden="1" customWidth="1"/>
    <col min="245" max="245" width="9.7109375" style="135" hidden="1" customWidth="1"/>
    <col min="246" max="247" width="9.7109375" style="122" hidden="1" customWidth="1"/>
    <col min="248" max="248" width="9.7109375" style="135" hidden="1" customWidth="1"/>
    <col min="249" max="253" width="9.7109375" style="122" hidden="1" customWidth="1"/>
    <col min="254" max="254" width="9.7109375" style="135" hidden="1" customWidth="1"/>
    <col min="255" max="263" width="9.7109375" style="122" hidden="1" customWidth="1"/>
    <col min="264" max="264" width="3.42578125" style="135" hidden="1" customWidth="1"/>
    <col min="265" max="266" width="9.7109375" style="122" hidden="1" customWidth="1"/>
    <col min="267" max="269" width="9.7109375" style="122" customWidth="1"/>
    <col min="270" max="270" width="10.5703125" hidden="1" customWidth="1"/>
    <col min="271" max="271" width="9.7109375" hidden="1" customWidth="1"/>
    <col min="272" max="272" width="12.5703125" hidden="1" customWidth="1"/>
    <col min="273" max="273" width="7.85546875" hidden="1" customWidth="1"/>
    <col min="274" max="274" width="13.42578125" hidden="1" customWidth="1"/>
    <col min="275" max="275" width="9.42578125" hidden="1" customWidth="1"/>
    <col min="276" max="276" width="12.7109375" hidden="1" customWidth="1"/>
    <col min="277" max="277" width="12.28515625" hidden="1" customWidth="1"/>
    <col min="278" max="278" width="11.140625" hidden="1" customWidth="1"/>
    <col min="279" max="279" width="11.85546875" hidden="1" customWidth="1"/>
    <col min="280" max="280" width="10.5703125" hidden="1" customWidth="1"/>
    <col min="281" max="281" width="7.85546875" hidden="1" customWidth="1"/>
    <col min="282" max="282" width="10.140625" hidden="1" customWidth="1"/>
    <col min="283" max="283" width="6.7109375" hidden="1" customWidth="1"/>
    <col min="284" max="284" width="7.7109375" hidden="1" customWidth="1"/>
    <col min="285" max="285" width="9.28515625" hidden="1" customWidth="1"/>
    <col min="286" max="286" width="9.5703125" hidden="1" customWidth="1"/>
    <col min="287" max="287" width="11.42578125" hidden="1" customWidth="1"/>
    <col min="288" max="288" width="8.42578125" hidden="1" customWidth="1"/>
    <col min="289" max="289" width="13" hidden="1" customWidth="1"/>
    <col min="290" max="290" width="11.42578125" hidden="1" customWidth="1"/>
    <col min="291" max="291" width="12.5703125" hidden="1" customWidth="1"/>
    <col min="292" max="292" width="11.42578125" hidden="1" customWidth="1"/>
    <col min="293" max="293" width="14.140625" hidden="1" customWidth="1"/>
    <col min="294" max="294" width="11.5703125" hidden="1" customWidth="1"/>
    <col min="295" max="295" width="10.85546875" hidden="1" customWidth="1"/>
    <col min="296" max="296" width="10.42578125" hidden="1" customWidth="1"/>
    <col min="297" max="297" width="13.42578125" hidden="1" customWidth="1"/>
    <col min="298" max="298" width="12.5703125" hidden="1" customWidth="1"/>
    <col min="299" max="299" width="14" hidden="1" customWidth="1"/>
    <col min="300" max="300" width="10.5703125" hidden="1" customWidth="1"/>
    <col min="301" max="301" width="11.5703125" hidden="1" customWidth="1"/>
    <col min="302" max="302" width="10.7109375" hidden="1" customWidth="1"/>
    <col min="303" max="303" width="14.140625" hidden="1" customWidth="1"/>
    <col min="304" max="304" width="11.85546875" hidden="1" customWidth="1"/>
    <col min="305" max="305" width="12.42578125" hidden="1" customWidth="1"/>
    <col min="306" max="306" width="10.85546875" hidden="1" customWidth="1"/>
    <col min="307" max="307" width="13.85546875" hidden="1" customWidth="1"/>
    <col min="308" max="308" width="10.7109375" hidden="1" customWidth="1"/>
    <col min="309" max="309" width="7.7109375" hidden="1" customWidth="1"/>
    <col min="310" max="310" width="14.5703125" hidden="1" customWidth="1"/>
    <col min="311" max="311" width="11" hidden="1" customWidth="1"/>
    <col min="312" max="312" width="14.42578125" hidden="1" customWidth="1"/>
    <col min="313" max="313" width="12.42578125" hidden="1" customWidth="1"/>
    <col min="314" max="314" width="12.140625" hidden="1" customWidth="1"/>
    <col min="315" max="315" width="12" hidden="1" customWidth="1"/>
    <col min="316" max="316" width="10.5703125" hidden="1" customWidth="1"/>
    <col min="317" max="317" width="9.7109375" style="122" customWidth="1"/>
    <col min="318" max="329" width="9.7109375" style="133" customWidth="1"/>
    <col min="330" max="336" width="8.85546875" style="133"/>
  </cols>
  <sheetData>
    <row r="1" spans="1:338" ht="61.15" customHeight="1" thickTop="1" thickBot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5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2" t="s">
        <v>31</v>
      </c>
      <c r="AG1" s="6" t="s">
        <v>32</v>
      </c>
      <c r="AH1" s="7" t="s">
        <v>33</v>
      </c>
      <c r="AI1" s="1" t="s">
        <v>34</v>
      </c>
      <c r="AJ1" s="8" t="s">
        <v>35</v>
      </c>
      <c r="AK1" s="9" t="s">
        <v>36</v>
      </c>
      <c r="AL1" s="1" t="s">
        <v>37</v>
      </c>
      <c r="AM1" s="1" t="s">
        <v>38</v>
      </c>
      <c r="AN1" s="2" t="s">
        <v>39</v>
      </c>
      <c r="AO1" s="10" t="s">
        <v>40</v>
      </c>
      <c r="AP1" s="11" t="s">
        <v>41</v>
      </c>
      <c r="AQ1" s="12" t="s">
        <v>42</v>
      </c>
      <c r="AR1" s="13" t="s">
        <v>43</v>
      </c>
      <c r="AS1" s="14" t="s">
        <v>44</v>
      </c>
      <c r="AT1" s="14" t="s">
        <v>45</v>
      </c>
      <c r="AU1" s="15" t="s">
        <v>46</v>
      </c>
      <c r="AV1" s="2" t="s">
        <v>47</v>
      </c>
      <c r="AW1" s="7" t="s">
        <v>48</v>
      </c>
      <c r="AX1" s="7" t="s">
        <v>49</v>
      </c>
      <c r="AY1" s="7" t="s">
        <v>50</v>
      </c>
      <c r="AZ1" s="1" t="s">
        <v>51</v>
      </c>
      <c r="BA1" s="16" t="s">
        <v>52</v>
      </c>
      <c r="BB1" s="1" t="s">
        <v>53</v>
      </c>
      <c r="BC1" s="17" t="s">
        <v>54</v>
      </c>
      <c r="BD1" s="18" t="s">
        <v>55</v>
      </c>
      <c r="BE1" s="18" t="s">
        <v>56</v>
      </c>
      <c r="BF1" s="18" t="s">
        <v>57</v>
      </c>
      <c r="BG1" s="19" t="s">
        <v>58</v>
      </c>
      <c r="BH1" s="19" t="s">
        <v>59</v>
      </c>
      <c r="BI1" s="19" t="s">
        <v>60</v>
      </c>
      <c r="BJ1" s="7" t="s">
        <v>61</v>
      </c>
      <c r="BK1" s="2" t="s">
        <v>62</v>
      </c>
      <c r="BL1" s="20" t="s">
        <v>63</v>
      </c>
      <c r="BM1" s="20" t="s">
        <v>64</v>
      </c>
      <c r="BN1" s="21" t="s">
        <v>65</v>
      </c>
      <c r="BO1" s="7" t="s">
        <v>66</v>
      </c>
      <c r="BP1" s="1" t="s">
        <v>67</v>
      </c>
      <c r="BQ1" s="1" t="s">
        <v>68</v>
      </c>
      <c r="BR1" s="22" t="s">
        <v>69</v>
      </c>
      <c r="BS1" s="23" t="s">
        <v>70</v>
      </c>
      <c r="BT1" s="22" t="s">
        <v>71</v>
      </c>
      <c r="BU1" s="22" t="s">
        <v>72</v>
      </c>
      <c r="BV1" s="22" t="s">
        <v>73</v>
      </c>
      <c r="BW1" s="23" t="s">
        <v>74</v>
      </c>
      <c r="BX1" s="22" t="s">
        <v>75</v>
      </c>
      <c r="BY1" s="24" t="s">
        <v>76</v>
      </c>
      <c r="BZ1" s="25" t="s">
        <v>77</v>
      </c>
      <c r="CA1" s="24" t="s">
        <v>78</v>
      </c>
      <c r="CB1" s="25" t="s">
        <v>79</v>
      </c>
      <c r="CC1" s="26" t="s">
        <v>80</v>
      </c>
      <c r="CD1" s="27" t="s">
        <v>81</v>
      </c>
      <c r="CE1" s="28" t="s">
        <v>82</v>
      </c>
      <c r="CF1" s="15" t="s">
        <v>83</v>
      </c>
      <c r="CG1" s="15" t="s">
        <v>84</v>
      </c>
      <c r="CH1" s="15" t="s">
        <v>85</v>
      </c>
      <c r="CI1" s="1" t="s">
        <v>86</v>
      </c>
      <c r="CJ1" s="15" t="s">
        <v>87</v>
      </c>
      <c r="CK1" s="28" t="s">
        <v>88</v>
      </c>
      <c r="CL1" s="25" t="s">
        <v>89</v>
      </c>
      <c r="CM1" s="29" t="s">
        <v>90</v>
      </c>
      <c r="CN1" s="30" t="s">
        <v>91</v>
      </c>
      <c r="CO1" s="31" t="s">
        <v>92</v>
      </c>
      <c r="CP1" s="32" t="s">
        <v>93</v>
      </c>
      <c r="CQ1" s="33" t="s">
        <v>94</v>
      </c>
      <c r="CR1" s="34" t="s">
        <v>95</v>
      </c>
      <c r="CS1" s="34" t="s">
        <v>96</v>
      </c>
      <c r="CT1" s="35" t="s">
        <v>97</v>
      </c>
      <c r="CU1" s="35" t="s">
        <v>98</v>
      </c>
      <c r="CV1" s="36" t="s">
        <v>99</v>
      </c>
      <c r="CW1" s="37" t="s">
        <v>100</v>
      </c>
      <c r="CX1" s="38" t="s">
        <v>101</v>
      </c>
      <c r="CY1" s="38" t="s">
        <v>102</v>
      </c>
      <c r="CZ1" s="7" t="s">
        <v>103</v>
      </c>
      <c r="DA1" s="7" t="s">
        <v>104</v>
      </c>
      <c r="DB1" s="39" t="s">
        <v>105</v>
      </c>
      <c r="DC1" s="5" t="s">
        <v>106</v>
      </c>
      <c r="DD1" s="40" t="s">
        <v>107</v>
      </c>
      <c r="DE1" s="41" t="s">
        <v>108</v>
      </c>
      <c r="DF1" s="41" t="s">
        <v>109</v>
      </c>
      <c r="DG1" s="41" t="s">
        <v>110</v>
      </c>
      <c r="DH1" s="41" t="s">
        <v>111</v>
      </c>
      <c r="DI1" s="42" t="s">
        <v>112</v>
      </c>
      <c r="DJ1" s="43" t="s">
        <v>113</v>
      </c>
      <c r="DK1" s="44" t="s">
        <v>114</v>
      </c>
      <c r="DL1" s="44" t="s">
        <v>115</v>
      </c>
      <c r="DM1" s="44" t="s">
        <v>116</v>
      </c>
      <c r="DN1" s="44" t="s">
        <v>117</v>
      </c>
      <c r="DO1" s="45" t="s">
        <v>118</v>
      </c>
      <c r="DP1" s="1277" t="s">
        <v>119</v>
      </c>
      <c r="DQ1" s="45" t="s">
        <v>120</v>
      </c>
      <c r="DR1" s="46" t="s">
        <v>121</v>
      </c>
      <c r="DS1" s="46" t="s">
        <v>122</v>
      </c>
      <c r="DT1" s="47" t="s">
        <v>123</v>
      </c>
      <c r="DU1" s="47" t="s">
        <v>124</v>
      </c>
      <c r="DV1" s="47" t="s">
        <v>125</v>
      </c>
      <c r="DW1" s="48" t="s">
        <v>126</v>
      </c>
      <c r="DX1" s="48" t="s">
        <v>127</v>
      </c>
      <c r="DY1" s="48" t="s">
        <v>128</v>
      </c>
      <c r="DZ1" s="48" t="s">
        <v>129</v>
      </c>
      <c r="EA1" s="49" t="s">
        <v>130</v>
      </c>
      <c r="EB1" s="49" t="s">
        <v>131</v>
      </c>
      <c r="EC1" s="50" t="s">
        <v>132</v>
      </c>
      <c r="ED1" s="51" t="s">
        <v>133</v>
      </c>
      <c r="EE1" s="51" t="s">
        <v>134</v>
      </c>
      <c r="EF1" s="52" t="s">
        <v>135</v>
      </c>
      <c r="EG1" s="53" t="s">
        <v>136</v>
      </c>
      <c r="EH1" s="52" t="s">
        <v>137</v>
      </c>
      <c r="EI1" s="52" t="s">
        <v>138</v>
      </c>
      <c r="EJ1" s="52" t="s">
        <v>139</v>
      </c>
      <c r="EK1" s="52" t="s">
        <v>140</v>
      </c>
      <c r="EL1" s="54" t="s">
        <v>141</v>
      </c>
      <c r="EM1" s="52" t="s">
        <v>142</v>
      </c>
      <c r="EN1" s="52" t="s">
        <v>143</v>
      </c>
      <c r="EO1" s="52" t="s">
        <v>144</v>
      </c>
      <c r="EP1" s="52" t="s">
        <v>145</v>
      </c>
      <c r="EQ1" s="1237" t="s">
        <v>146</v>
      </c>
      <c r="ER1" s="55" t="s">
        <v>2</v>
      </c>
      <c r="ES1" s="56" t="s">
        <v>147</v>
      </c>
      <c r="ET1" s="56" t="s">
        <v>148</v>
      </c>
      <c r="EU1" s="56" t="s">
        <v>149</v>
      </c>
      <c r="EV1" s="56" t="s">
        <v>150</v>
      </c>
      <c r="EW1" s="57" t="s">
        <v>151</v>
      </c>
      <c r="EX1" s="56" t="s">
        <v>152</v>
      </c>
      <c r="EY1" s="58" t="s">
        <v>153</v>
      </c>
      <c r="EZ1" s="59" t="s">
        <v>147</v>
      </c>
      <c r="FA1" s="60" t="s">
        <v>154</v>
      </c>
      <c r="FB1" s="60" t="s">
        <v>155</v>
      </c>
      <c r="FC1" s="60" t="s">
        <v>156</v>
      </c>
      <c r="FD1" s="60" t="s">
        <v>157</v>
      </c>
      <c r="FE1" s="61" t="s">
        <v>158</v>
      </c>
      <c r="FF1" s="62" t="s">
        <v>159</v>
      </c>
      <c r="FG1" s="63" t="s">
        <v>160</v>
      </c>
      <c r="FH1" s="63" t="s">
        <v>161</v>
      </c>
      <c r="FI1" s="64" t="s">
        <v>162</v>
      </c>
      <c r="FJ1" s="65" t="s">
        <v>27</v>
      </c>
      <c r="FK1" s="66" t="s">
        <v>32</v>
      </c>
      <c r="FL1" s="67" t="s">
        <v>163</v>
      </c>
      <c r="FM1" s="68" t="s">
        <v>164</v>
      </c>
      <c r="FN1" s="69" t="s">
        <v>165</v>
      </c>
      <c r="FO1" s="7"/>
      <c r="FP1" s="70" t="s">
        <v>164</v>
      </c>
      <c r="FQ1" s="71" t="s">
        <v>165</v>
      </c>
      <c r="FR1" s="72" t="s">
        <v>166</v>
      </c>
      <c r="FS1" s="73" t="s">
        <v>167</v>
      </c>
      <c r="FT1" s="73" t="s">
        <v>168</v>
      </c>
      <c r="FU1" s="73" t="s">
        <v>169</v>
      </c>
      <c r="FV1" s="73" t="s">
        <v>170</v>
      </c>
      <c r="FW1" s="73" t="s">
        <v>171</v>
      </c>
      <c r="FX1" s="73" t="s">
        <v>172</v>
      </c>
      <c r="FY1" s="73" t="s">
        <v>173</v>
      </c>
      <c r="FZ1" s="74" t="s">
        <v>174</v>
      </c>
      <c r="GA1" s="75" t="s">
        <v>175</v>
      </c>
      <c r="GB1" s="75" t="s">
        <v>176</v>
      </c>
      <c r="GC1" s="75" t="s">
        <v>177</v>
      </c>
      <c r="GD1" s="76" t="s">
        <v>178</v>
      </c>
      <c r="GE1" s="76" t="s">
        <v>179</v>
      </c>
      <c r="GF1" s="77" t="s">
        <v>180</v>
      </c>
      <c r="GG1" s="78" t="s">
        <v>181</v>
      </c>
      <c r="GH1" s="79" t="s">
        <v>182</v>
      </c>
      <c r="GI1" s="79" t="s">
        <v>183</v>
      </c>
      <c r="GJ1" s="80" t="s">
        <v>2055</v>
      </c>
      <c r="GK1" s="3" t="s">
        <v>7</v>
      </c>
      <c r="GL1" s="80" t="s">
        <v>184</v>
      </c>
      <c r="GM1" s="80" t="s">
        <v>185</v>
      </c>
      <c r="GN1" s="81" t="s">
        <v>186</v>
      </c>
      <c r="GO1" s="82" t="s">
        <v>187</v>
      </c>
      <c r="GP1" s="82" t="s">
        <v>188</v>
      </c>
      <c r="GQ1" s="82" t="s">
        <v>189</v>
      </c>
      <c r="GR1" s="83"/>
      <c r="GS1" s="84" t="s">
        <v>190</v>
      </c>
      <c r="GT1" s="84" t="s">
        <v>191</v>
      </c>
      <c r="GU1" s="85"/>
      <c r="GV1" s="86" t="s">
        <v>192</v>
      </c>
      <c r="GW1" s="86" t="s">
        <v>193</v>
      </c>
      <c r="GX1" s="87" t="s">
        <v>194</v>
      </c>
      <c r="GY1" s="86" t="s">
        <v>195</v>
      </c>
      <c r="GZ1" s="88" t="s">
        <v>196</v>
      </c>
      <c r="HA1" s="86" t="s">
        <v>197</v>
      </c>
      <c r="HB1" s="88" t="s">
        <v>198</v>
      </c>
      <c r="HC1" s="88" t="s">
        <v>199</v>
      </c>
      <c r="HD1" s="88" t="s">
        <v>200</v>
      </c>
      <c r="HE1" s="86" t="s">
        <v>201</v>
      </c>
      <c r="HF1" s="86" t="s">
        <v>202</v>
      </c>
      <c r="HG1" s="86" t="s">
        <v>203</v>
      </c>
      <c r="HH1" s="86" t="s">
        <v>204</v>
      </c>
      <c r="HI1" s="89" t="s">
        <v>205</v>
      </c>
      <c r="HJ1" s="90" t="s">
        <v>206</v>
      </c>
      <c r="HK1" s="90" t="s">
        <v>207</v>
      </c>
      <c r="HL1" s="90" t="s">
        <v>208</v>
      </c>
      <c r="HM1" s="90" t="s">
        <v>209</v>
      </c>
      <c r="HN1" s="90" t="s">
        <v>210</v>
      </c>
      <c r="HO1" s="91" t="s">
        <v>211</v>
      </c>
      <c r="HP1" s="92" t="s">
        <v>212</v>
      </c>
      <c r="HQ1" s="93" t="s">
        <v>213</v>
      </c>
      <c r="HR1" s="93" t="s">
        <v>214</v>
      </c>
      <c r="HS1" s="93" t="s">
        <v>215</v>
      </c>
      <c r="HT1" s="93" t="s">
        <v>216</v>
      </c>
      <c r="HU1" s="94" t="s">
        <v>217</v>
      </c>
      <c r="HV1" s="94" t="s">
        <v>218</v>
      </c>
      <c r="HW1" s="94" t="s">
        <v>219</v>
      </c>
      <c r="HX1" s="94" t="s">
        <v>220</v>
      </c>
      <c r="HY1" s="94" t="s">
        <v>221</v>
      </c>
      <c r="HZ1" s="94" t="s">
        <v>222</v>
      </c>
      <c r="IA1" s="94" t="s">
        <v>223</v>
      </c>
      <c r="IB1" s="95" t="s">
        <v>224</v>
      </c>
      <c r="IC1" s="94" t="s">
        <v>225</v>
      </c>
      <c r="ID1" s="96" t="s">
        <v>226</v>
      </c>
      <c r="IE1" s="96" t="s">
        <v>227</v>
      </c>
      <c r="IF1" s="96" t="s">
        <v>228</v>
      </c>
      <c r="IG1" s="96" t="s">
        <v>229</v>
      </c>
      <c r="IH1" s="96" t="s">
        <v>230</v>
      </c>
      <c r="II1" s="96" t="s">
        <v>231</v>
      </c>
      <c r="IJ1" s="96" t="s">
        <v>232</v>
      </c>
      <c r="IK1" s="97" t="s">
        <v>233</v>
      </c>
      <c r="IL1" s="96" t="s">
        <v>234</v>
      </c>
      <c r="IM1" s="98" t="s">
        <v>235</v>
      </c>
      <c r="IN1" s="99" t="s">
        <v>236</v>
      </c>
      <c r="IO1" s="98" t="s">
        <v>237</v>
      </c>
      <c r="IP1" s="98" t="s">
        <v>238</v>
      </c>
      <c r="IQ1" s="98" t="s">
        <v>239</v>
      </c>
      <c r="IR1" s="98" t="s">
        <v>240</v>
      </c>
      <c r="IS1" s="98" t="s">
        <v>241</v>
      </c>
      <c r="IT1" s="99" t="s">
        <v>242</v>
      </c>
      <c r="IU1" s="98" t="s">
        <v>243</v>
      </c>
      <c r="IV1" s="100" t="s">
        <v>244</v>
      </c>
      <c r="IW1" s="100" t="s">
        <v>245</v>
      </c>
      <c r="IX1" s="100" t="s">
        <v>246</v>
      </c>
      <c r="IY1" s="100" t="s">
        <v>247</v>
      </c>
      <c r="IZ1" s="100" t="s">
        <v>248</v>
      </c>
      <c r="JA1" s="100" t="s">
        <v>249</v>
      </c>
      <c r="JB1" s="100" t="s">
        <v>250</v>
      </c>
      <c r="JC1" s="100" t="s">
        <v>251</v>
      </c>
      <c r="JD1" s="101"/>
      <c r="JE1" s="102" t="s">
        <v>252</v>
      </c>
      <c r="JF1" s="103" t="s">
        <v>253</v>
      </c>
      <c r="JG1" s="104" t="s">
        <v>2056</v>
      </c>
      <c r="JH1" s="104" t="s">
        <v>2057</v>
      </c>
      <c r="JI1" s="105" t="s">
        <v>2058</v>
      </c>
      <c r="JJ1" s="106" t="s">
        <v>254</v>
      </c>
      <c r="JK1" s="107" t="s">
        <v>255</v>
      </c>
      <c r="JL1" s="107" t="s">
        <v>256</v>
      </c>
      <c r="JM1" s="108" t="s">
        <v>257</v>
      </c>
      <c r="JN1" s="108" t="s">
        <v>258</v>
      </c>
      <c r="JO1" s="108" t="s">
        <v>259</v>
      </c>
      <c r="JP1" s="109" t="s">
        <v>153</v>
      </c>
      <c r="JQ1" s="109" t="s">
        <v>260</v>
      </c>
      <c r="JR1" s="110" t="s">
        <v>261</v>
      </c>
      <c r="JS1" s="110" t="s">
        <v>262</v>
      </c>
      <c r="JT1" s="110" t="s">
        <v>263</v>
      </c>
      <c r="JU1" s="110" t="s">
        <v>264</v>
      </c>
      <c r="JV1" s="110" t="s">
        <v>265</v>
      </c>
      <c r="JW1" s="110" t="s">
        <v>266</v>
      </c>
      <c r="JX1" s="110" t="s">
        <v>267</v>
      </c>
      <c r="JY1" s="110" t="s">
        <v>268</v>
      </c>
      <c r="JZ1" s="110" t="s">
        <v>269</v>
      </c>
      <c r="KA1" s="110" t="s">
        <v>270</v>
      </c>
      <c r="KB1" s="110" t="s">
        <v>271</v>
      </c>
      <c r="KC1" s="111" t="s">
        <v>272</v>
      </c>
      <c r="KD1" s="111" t="s">
        <v>273</v>
      </c>
      <c r="KE1" s="111" t="s">
        <v>274</v>
      </c>
      <c r="KF1" s="111" t="s">
        <v>275</v>
      </c>
      <c r="KG1" s="111" t="s">
        <v>276</v>
      </c>
      <c r="KH1" s="111" t="s">
        <v>277</v>
      </c>
      <c r="KI1" s="111" t="s">
        <v>278</v>
      </c>
      <c r="KJ1" s="111" t="s">
        <v>279</v>
      </c>
      <c r="KK1" s="111" t="s">
        <v>280</v>
      </c>
      <c r="KL1" s="111" t="s">
        <v>281</v>
      </c>
      <c r="KM1" s="111" t="s">
        <v>282</v>
      </c>
      <c r="KN1" s="111" t="s">
        <v>283</v>
      </c>
      <c r="KO1" s="111" t="s">
        <v>284</v>
      </c>
      <c r="KP1" s="110" t="s">
        <v>285</v>
      </c>
      <c r="KQ1" s="107" t="s">
        <v>286</v>
      </c>
      <c r="KR1" s="107" t="s">
        <v>287</v>
      </c>
      <c r="KS1" s="107" t="s">
        <v>288</v>
      </c>
      <c r="KT1" s="107" t="s">
        <v>289</v>
      </c>
      <c r="KU1" s="107" t="s">
        <v>290</v>
      </c>
      <c r="KV1" s="107" t="s">
        <v>291</v>
      </c>
      <c r="KW1" s="107" t="s">
        <v>292</v>
      </c>
      <c r="KX1" s="107" t="s">
        <v>293</v>
      </c>
      <c r="KY1" s="107" t="s">
        <v>294</v>
      </c>
      <c r="KZ1" s="107" t="s">
        <v>295</v>
      </c>
      <c r="LA1" s="107" t="s">
        <v>296</v>
      </c>
      <c r="LB1" s="107" t="s">
        <v>297</v>
      </c>
      <c r="LC1" s="107" t="s">
        <v>298</v>
      </c>
      <c r="LD1" s="107" t="s">
        <v>299</v>
      </c>
      <c r="LE1" s="1402" t="s">
        <v>2061</v>
      </c>
      <c r="LF1" s="1337" t="s">
        <v>2064</v>
      </c>
      <c r="LG1" s="1337" t="s">
        <v>2065</v>
      </c>
      <c r="LH1" s="1337" t="s">
        <v>2066</v>
      </c>
      <c r="LI1" s="1337" t="s">
        <v>2067</v>
      </c>
      <c r="LJ1" s="1337" t="s">
        <v>2068</v>
      </c>
      <c r="LK1" s="1337" t="s">
        <v>2069</v>
      </c>
      <c r="LL1" s="1337" t="s">
        <v>2070</v>
      </c>
      <c r="LM1" s="1337" t="s">
        <v>2071</v>
      </c>
      <c r="LN1" s="1337" t="s">
        <v>2072</v>
      </c>
      <c r="LO1" s="1337" t="s">
        <v>2073</v>
      </c>
      <c r="LP1" s="1337" t="s">
        <v>2074</v>
      </c>
      <c r="LQ1" s="1337" t="s">
        <v>2075</v>
      </c>
      <c r="LR1" s="1337" t="s">
        <v>2076</v>
      </c>
      <c r="LS1" s="1337" t="s">
        <v>2077</v>
      </c>
      <c r="LT1" s="1337" t="s">
        <v>2078</v>
      </c>
      <c r="LU1" s="1337" t="s">
        <v>2079</v>
      </c>
      <c r="LV1" s="1337" t="s">
        <v>2080</v>
      </c>
      <c r="LW1" s="1337" t="s">
        <v>2081</v>
      </c>
      <c r="LX1" s="1337" t="s">
        <v>2082</v>
      </c>
      <c r="LY1" s="1337" t="s">
        <v>2083</v>
      </c>
      <c r="LZ1" s="1337" t="s">
        <v>2084</v>
      </c>
    </row>
    <row r="2" spans="1:338" s="121" customFormat="1" ht="15" customHeight="1">
      <c r="A2" s="112" t="s">
        <v>300</v>
      </c>
      <c r="B2" s="112" t="s">
        <v>301</v>
      </c>
      <c r="C2" s="112" t="s">
        <v>302</v>
      </c>
      <c r="D2" s="112" t="s">
        <v>303</v>
      </c>
      <c r="E2" s="112" t="s">
        <v>304</v>
      </c>
      <c r="F2" s="112" t="s">
        <v>305</v>
      </c>
      <c r="G2" s="112" t="s">
        <v>306</v>
      </c>
      <c r="H2" s="112" t="s">
        <v>307</v>
      </c>
      <c r="I2" s="112" t="s">
        <v>308</v>
      </c>
      <c r="J2" s="112" t="s">
        <v>309</v>
      </c>
      <c r="K2" s="112" t="s">
        <v>310</v>
      </c>
      <c r="L2" s="112" t="s">
        <v>311</v>
      </c>
      <c r="M2" s="112" t="s">
        <v>312</v>
      </c>
      <c r="N2" s="112" t="s">
        <v>313</v>
      </c>
      <c r="O2" s="112" t="s">
        <v>314</v>
      </c>
      <c r="P2" s="112" t="s">
        <v>315</v>
      </c>
      <c r="Q2" s="112" t="s">
        <v>316</v>
      </c>
      <c r="R2" s="112" t="s">
        <v>317</v>
      </c>
      <c r="S2" s="112" t="s">
        <v>318</v>
      </c>
      <c r="T2" s="112" t="s">
        <v>319</v>
      </c>
      <c r="U2" s="112" t="s">
        <v>320</v>
      </c>
      <c r="V2" s="112" t="s">
        <v>321</v>
      </c>
      <c r="W2" s="112" t="s">
        <v>322</v>
      </c>
      <c r="X2" s="112" t="s">
        <v>323</v>
      </c>
      <c r="Y2" s="112" t="s">
        <v>324</v>
      </c>
      <c r="Z2" s="112" t="s">
        <v>325</v>
      </c>
      <c r="AA2" s="112" t="s">
        <v>326</v>
      </c>
      <c r="AB2" s="112" t="s">
        <v>327</v>
      </c>
      <c r="AC2" s="112" t="s">
        <v>328</v>
      </c>
      <c r="AD2" s="112" t="s">
        <v>329</v>
      </c>
      <c r="AE2" s="112" t="s">
        <v>330</v>
      </c>
      <c r="AF2" s="112" t="s">
        <v>331</v>
      </c>
      <c r="AG2" s="112" t="s">
        <v>332</v>
      </c>
      <c r="AH2" s="112" t="s">
        <v>333</v>
      </c>
      <c r="AI2" s="112" t="s">
        <v>334</v>
      </c>
      <c r="AJ2" s="112" t="s">
        <v>335</v>
      </c>
      <c r="AK2" s="112" t="s">
        <v>336</v>
      </c>
      <c r="AL2" s="112" t="s">
        <v>337</v>
      </c>
      <c r="AM2" s="112" t="s">
        <v>338</v>
      </c>
      <c r="AN2" s="112" t="s">
        <v>339</v>
      </c>
      <c r="AO2" s="112" t="s">
        <v>340</v>
      </c>
      <c r="AP2" s="112" t="s">
        <v>341</v>
      </c>
      <c r="AQ2" s="112" t="s">
        <v>342</v>
      </c>
      <c r="AR2" s="112" t="s">
        <v>343</v>
      </c>
      <c r="AS2" s="112" t="s">
        <v>344</v>
      </c>
      <c r="AT2" s="112" t="s">
        <v>345</v>
      </c>
      <c r="AU2" s="112" t="s">
        <v>346</v>
      </c>
      <c r="AV2" s="112" t="s">
        <v>347</v>
      </c>
      <c r="AW2" s="112" t="s">
        <v>348</v>
      </c>
      <c r="AX2" s="112" t="s">
        <v>349</v>
      </c>
      <c r="AY2" s="112" t="s">
        <v>350</v>
      </c>
      <c r="AZ2" s="112" t="s">
        <v>351</v>
      </c>
      <c r="BA2" s="112" t="s">
        <v>352</v>
      </c>
      <c r="BB2" s="112" t="s">
        <v>353</v>
      </c>
      <c r="BC2" s="112" t="s">
        <v>354</v>
      </c>
      <c r="BD2" s="112" t="s">
        <v>355</v>
      </c>
      <c r="BE2" s="112" t="s">
        <v>356</v>
      </c>
      <c r="BF2" s="112" t="s">
        <v>357</v>
      </c>
      <c r="BG2" s="112" t="s">
        <v>358</v>
      </c>
      <c r="BH2" s="113" t="s">
        <v>359</v>
      </c>
      <c r="BI2" s="112" t="s">
        <v>360</v>
      </c>
      <c r="BJ2" s="112" t="s">
        <v>361</v>
      </c>
      <c r="BK2" s="112" t="s">
        <v>362</v>
      </c>
      <c r="BL2" s="112" t="s">
        <v>363</v>
      </c>
      <c r="BM2" s="112" t="s">
        <v>364</v>
      </c>
      <c r="BN2" s="112" t="s">
        <v>365</v>
      </c>
      <c r="BO2" s="112" t="s">
        <v>366</v>
      </c>
      <c r="BP2" s="112" t="s">
        <v>367</v>
      </c>
      <c r="BQ2" s="112" t="s">
        <v>368</v>
      </c>
      <c r="BR2" s="114" t="s">
        <v>369</v>
      </c>
      <c r="BS2" s="112" t="s">
        <v>370</v>
      </c>
      <c r="BT2" s="112" t="s">
        <v>371</v>
      </c>
      <c r="BU2" s="114" t="s">
        <v>372</v>
      </c>
      <c r="BV2" s="112" t="s">
        <v>373</v>
      </c>
      <c r="BW2" s="112" t="s">
        <v>374</v>
      </c>
      <c r="BX2" s="112" t="s">
        <v>375</v>
      </c>
      <c r="BY2" s="112" t="s">
        <v>376</v>
      </c>
      <c r="BZ2" s="112" t="s">
        <v>377</v>
      </c>
      <c r="CA2" s="112" t="s">
        <v>378</v>
      </c>
      <c r="CB2" s="112" t="s">
        <v>379</v>
      </c>
      <c r="CC2" s="112" t="s">
        <v>380</v>
      </c>
      <c r="CD2" s="112" t="s">
        <v>381</v>
      </c>
      <c r="CE2" s="112" t="s">
        <v>382</v>
      </c>
      <c r="CF2" s="112" t="s">
        <v>383</v>
      </c>
      <c r="CG2" s="112" t="s">
        <v>384</v>
      </c>
      <c r="CH2" s="112" t="s">
        <v>385</v>
      </c>
      <c r="CI2" s="112" t="s">
        <v>386</v>
      </c>
      <c r="CJ2" s="112" t="s">
        <v>387</v>
      </c>
      <c r="CK2" s="112" t="s">
        <v>388</v>
      </c>
      <c r="CL2" s="112" t="s">
        <v>389</v>
      </c>
      <c r="CM2" s="112" t="s">
        <v>390</v>
      </c>
      <c r="CN2" s="112" t="s">
        <v>391</v>
      </c>
      <c r="CO2" s="112" t="s">
        <v>392</v>
      </c>
      <c r="CP2" s="112" t="s">
        <v>393</v>
      </c>
      <c r="CQ2" s="112" t="s">
        <v>394</v>
      </c>
      <c r="CR2" s="112" t="s">
        <v>395</v>
      </c>
      <c r="CS2" s="112" t="s">
        <v>396</v>
      </c>
      <c r="CT2" s="112" t="s">
        <v>397</v>
      </c>
      <c r="CU2" s="112" t="s">
        <v>398</v>
      </c>
      <c r="CV2" s="112" t="s">
        <v>399</v>
      </c>
      <c r="CW2" s="112" t="s">
        <v>400</v>
      </c>
      <c r="CX2" s="112" t="s">
        <v>401</v>
      </c>
      <c r="CY2" s="112" t="s">
        <v>402</v>
      </c>
      <c r="CZ2" s="112" t="s">
        <v>358</v>
      </c>
      <c r="DA2" s="112" t="s">
        <v>403</v>
      </c>
      <c r="DB2" s="112" t="s">
        <v>404</v>
      </c>
      <c r="DC2" s="112" t="s">
        <v>405</v>
      </c>
      <c r="DD2" s="112" t="s">
        <v>406</v>
      </c>
      <c r="DE2" s="112" t="s">
        <v>407</v>
      </c>
      <c r="DF2" s="112" t="s">
        <v>408</v>
      </c>
      <c r="DG2" s="112" t="s">
        <v>409</v>
      </c>
      <c r="DH2" s="112" t="s">
        <v>410</v>
      </c>
      <c r="DI2" s="112" t="s">
        <v>411</v>
      </c>
      <c r="DJ2" s="112" t="s">
        <v>412</v>
      </c>
      <c r="DK2" s="115" t="s">
        <v>413</v>
      </c>
      <c r="DL2" s="115" t="s">
        <v>414</v>
      </c>
      <c r="DM2" s="115" t="s">
        <v>415</v>
      </c>
      <c r="DN2" s="115" t="s">
        <v>416</v>
      </c>
      <c r="DO2" s="115" t="s">
        <v>417</v>
      </c>
      <c r="DP2" s="115" t="s">
        <v>418</v>
      </c>
      <c r="DQ2" s="115" t="s">
        <v>419</v>
      </c>
      <c r="DR2" s="112" t="s">
        <v>420</v>
      </c>
      <c r="DS2" s="112" t="s">
        <v>421</v>
      </c>
      <c r="DT2" s="112" t="s">
        <v>422</v>
      </c>
      <c r="DU2" s="112" t="s">
        <v>423</v>
      </c>
      <c r="DV2" s="112" t="s">
        <v>424</v>
      </c>
      <c r="DW2" s="112" t="s">
        <v>425</v>
      </c>
      <c r="DX2" s="112" t="s">
        <v>426</v>
      </c>
      <c r="DY2" s="112" t="s">
        <v>427</v>
      </c>
      <c r="DZ2" s="112" t="s">
        <v>428</v>
      </c>
      <c r="EA2" s="112" t="s">
        <v>429</v>
      </c>
      <c r="EB2" s="112" t="s">
        <v>430</v>
      </c>
      <c r="EC2" s="112" t="s">
        <v>431</v>
      </c>
      <c r="ED2" s="112" t="s">
        <v>432</v>
      </c>
      <c r="EE2" s="112" t="s">
        <v>433</v>
      </c>
      <c r="EF2" s="113" t="s">
        <v>434</v>
      </c>
      <c r="EG2" s="113" t="s">
        <v>435</v>
      </c>
      <c r="EH2" s="112" t="s">
        <v>436</v>
      </c>
      <c r="EI2" s="112" t="s">
        <v>437</v>
      </c>
      <c r="EJ2" s="112" t="s">
        <v>438</v>
      </c>
      <c r="EK2" s="112" t="s">
        <v>439</v>
      </c>
      <c r="EL2" s="112" t="s">
        <v>440</v>
      </c>
      <c r="EM2" s="113" t="s">
        <v>441</v>
      </c>
      <c r="EN2" s="112" t="s">
        <v>442</v>
      </c>
      <c r="EO2" s="112" t="s">
        <v>443</v>
      </c>
      <c r="EP2" s="112" t="s">
        <v>444</v>
      </c>
      <c r="EQ2" s="116" t="s">
        <v>445</v>
      </c>
      <c r="ER2" s="112" t="s">
        <v>446</v>
      </c>
      <c r="ES2" s="112" t="s">
        <v>447</v>
      </c>
      <c r="ET2" s="112" t="s">
        <v>448</v>
      </c>
      <c r="EU2" s="112" t="s">
        <v>449</v>
      </c>
      <c r="EV2" s="112" t="s">
        <v>450</v>
      </c>
      <c r="EW2" s="112" t="s">
        <v>451</v>
      </c>
      <c r="EX2" s="112" t="s">
        <v>452</v>
      </c>
      <c r="EY2" s="112" t="s">
        <v>453</v>
      </c>
      <c r="EZ2" s="112" t="s">
        <v>454</v>
      </c>
      <c r="FA2" s="112" t="s">
        <v>455</v>
      </c>
      <c r="FB2" s="112" t="s">
        <v>456</v>
      </c>
      <c r="FC2" s="112" t="s">
        <v>457</v>
      </c>
      <c r="FD2" s="112" t="s">
        <v>458</v>
      </c>
      <c r="FE2" s="112" t="s">
        <v>459</v>
      </c>
      <c r="FF2" s="112" t="s">
        <v>460</v>
      </c>
      <c r="FG2" s="112" t="s">
        <v>461</v>
      </c>
      <c r="FH2" s="113" t="s">
        <v>462</v>
      </c>
      <c r="FI2" s="112" t="s">
        <v>463</v>
      </c>
      <c r="FJ2" s="112" t="s">
        <v>464</v>
      </c>
      <c r="FK2" s="112" t="s">
        <v>465</v>
      </c>
      <c r="FL2" s="112" t="s">
        <v>466</v>
      </c>
      <c r="FM2" s="112" t="s">
        <v>467</v>
      </c>
      <c r="FN2" s="112" t="s">
        <v>468</v>
      </c>
      <c r="FO2" s="112" t="s">
        <v>469</v>
      </c>
      <c r="FP2" s="112" t="s">
        <v>470</v>
      </c>
      <c r="FQ2" s="112" t="s">
        <v>471</v>
      </c>
      <c r="FR2" s="113" t="s">
        <v>472</v>
      </c>
      <c r="FS2" s="113"/>
      <c r="FT2" s="117"/>
      <c r="FU2" s="117"/>
      <c r="FV2" s="117"/>
      <c r="FW2" s="118"/>
      <c r="FX2" s="118"/>
      <c r="FY2" s="118"/>
      <c r="FZ2" s="117"/>
      <c r="GA2" s="117"/>
      <c r="GB2" s="117"/>
      <c r="GC2" s="117"/>
      <c r="GD2" s="118"/>
      <c r="GE2" s="117"/>
      <c r="GF2" s="117"/>
      <c r="GG2" s="118"/>
      <c r="GH2" s="117"/>
      <c r="GI2" s="117"/>
      <c r="GJ2" s="113"/>
      <c r="GK2" s="112" t="s">
        <v>307</v>
      </c>
      <c r="GL2" s="114"/>
      <c r="GM2" s="112"/>
      <c r="GN2" s="112"/>
      <c r="GO2" s="117"/>
      <c r="GP2" s="119"/>
      <c r="GQ2" s="117"/>
      <c r="GR2" s="112"/>
      <c r="GS2" s="112"/>
      <c r="GT2" s="112"/>
      <c r="GU2" s="112"/>
      <c r="GV2" s="118"/>
      <c r="GW2" s="118"/>
      <c r="GX2" s="118"/>
      <c r="GY2" s="118"/>
      <c r="GZ2" s="118"/>
      <c r="HA2" s="118"/>
      <c r="HB2" s="118"/>
      <c r="HC2" s="118"/>
      <c r="HD2" s="118"/>
      <c r="HE2" s="118"/>
      <c r="HF2" s="118"/>
      <c r="HG2" s="118"/>
      <c r="HH2" s="118"/>
      <c r="HI2" s="113"/>
      <c r="HJ2" s="113"/>
      <c r="HK2" s="113"/>
      <c r="HL2" s="113"/>
      <c r="HM2" s="113"/>
      <c r="HN2" s="113"/>
      <c r="HO2" s="120"/>
      <c r="HP2" s="120"/>
      <c r="HQ2" s="113"/>
      <c r="HR2" s="113"/>
      <c r="HS2" s="113"/>
      <c r="HT2" s="113"/>
      <c r="HU2" s="113"/>
      <c r="HV2" s="113"/>
      <c r="HW2" s="113"/>
      <c r="HX2" s="113"/>
      <c r="HY2" s="113"/>
      <c r="HZ2" s="113"/>
      <c r="IA2" s="113"/>
      <c r="IB2" s="120"/>
      <c r="IC2" s="113"/>
      <c r="ID2" s="113"/>
      <c r="IE2" s="113"/>
      <c r="IF2" s="113"/>
      <c r="IG2" s="113"/>
      <c r="IH2" s="113"/>
      <c r="II2" s="113"/>
      <c r="IJ2" s="113"/>
      <c r="IK2" s="120"/>
      <c r="IL2" s="113"/>
      <c r="IM2" s="113"/>
      <c r="IN2" s="120"/>
      <c r="IO2" s="113"/>
      <c r="IP2" s="113"/>
      <c r="IQ2" s="113"/>
      <c r="IR2" s="113"/>
      <c r="IS2" s="113"/>
      <c r="IT2" s="120"/>
      <c r="IU2" s="113"/>
      <c r="IV2" s="113"/>
      <c r="IW2" s="113"/>
      <c r="IX2" s="113"/>
      <c r="IY2" s="113"/>
      <c r="IZ2" s="113"/>
      <c r="JA2" s="113"/>
      <c r="JB2" s="113"/>
      <c r="JC2" s="113"/>
      <c r="JD2" s="120"/>
      <c r="JE2" s="113"/>
      <c r="JF2" s="113"/>
      <c r="JG2" s="113"/>
      <c r="JH2" s="113"/>
      <c r="JI2" s="113"/>
      <c r="JJ2" s="112"/>
      <c r="JK2" s="112"/>
      <c r="JL2" s="112"/>
      <c r="JM2" s="112"/>
      <c r="JN2" s="112"/>
      <c r="JO2" s="112"/>
      <c r="JP2" s="112"/>
      <c r="JQ2" s="112"/>
      <c r="JR2" s="112"/>
      <c r="JS2" s="112"/>
      <c r="JT2" s="112"/>
      <c r="JU2" s="112"/>
      <c r="JV2" s="112"/>
      <c r="JW2" s="112"/>
      <c r="JX2" s="112"/>
      <c r="JY2" s="112"/>
      <c r="JZ2" s="112"/>
      <c r="KA2" s="112"/>
      <c r="KB2" s="112"/>
      <c r="KC2" s="112"/>
      <c r="KD2" s="112"/>
      <c r="KE2" s="112"/>
      <c r="KF2" s="112"/>
      <c r="KG2" s="112"/>
      <c r="KH2" s="112"/>
      <c r="KI2" s="112"/>
      <c r="KJ2" s="112"/>
      <c r="KK2" s="112"/>
      <c r="KL2" s="112"/>
      <c r="KM2" s="112"/>
      <c r="KN2" s="112"/>
      <c r="KO2" s="112"/>
      <c r="KP2" s="112"/>
      <c r="KQ2" s="112"/>
      <c r="KR2" s="112"/>
      <c r="KS2" s="112"/>
      <c r="KT2" s="112"/>
      <c r="KU2" s="112"/>
      <c r="KV2" s="112"/>
      <c r="KW2" s="112"/>
      <c r="KX2" s="112"/>
      <c r="KY2" s="112"/>
      <c r="KZ2" s="112"/>
      <c r="LA2" s="112"/>
      <c r="LB2" s="112"/>
      <c r="LC2" s="112"/>
      <c r="LD2" s="112"/>
      <c r="LE2" s="113"/>
      <c r="LF2" s="112"/>
      <c r="LG2" s="112"/>
      <c r="LH2" s="112"/>
      <c r="LI2" s="112"/>
      <c r="LJ2" s="112"/>
      <c r="LK2" s="112"/>
      <c r="LL2" s="112"/>
      <c r="LM2" s="112"/>
      <c r="LN2" s="112"/>
      <c r="LO2" s="112"/>
      <c r="LP2" s="112"/>
      <c r="LQ2" s="112"/>
      <c r="LR2" s="112"/>
      <c r="LS2" s="112"/>
      <c r="LT2" s="112"/>
      <c r="LU2" s="112"/>
      <c r="LV2" s="112"/>
      <c r="LW2" s="112"/>
      <c r="LX2" s="112"/>
    </row>
    <row r="3" spans="1:338" ht="14.45" hidden="1" customHeight="1">
      <c r="A3" s="122">
        <v>289</v>
      </c>
      <c r="B3" s="122">
        <f>COUNTIFS($D$3:D3,D3,$F$3:F3,F3)</f>
        <v>1</v>
      </c>
      <c r="C3" s="184">
        <v>7449</v>
      </c>
      <c r="D3" s="185" t="s">
        <v>498</v>
      </c>
      <c r="E3" s="186" t="s">
        <v>499</v>
      </c>
      <c r="F3" s="187">
        <v>9502193580</v>
      </c>
      <c r="G3" s="125">
        <v>22</v>
      </c>
      <c r="H3" s="398" t="s">
        <v>500</v>
      </c>
      <c r="I3" s="189" t="s">
        <v>501</v>
      </c>
      <c r="J3" s="190" t="s">
        <v>477</v>
      </c>
      <c r="K3" s="175" t="s">
        <v>478</v>
      </c>
      <c r="L3" s="125">
        <v>7</v>
      </c>
      <c r="M3" s="188">
        <v>9</v>
      </c>
      <c r="N3" s="191" t="s">
        <v>490</v>
      </c>
      <c r="O3" s="186" t="s">
        <v>481</v>
      </c>
      <c r="P3" s="192" t="s">
        <v>502</v>
      </c>
      <c r="Q3" s="192"/>
      <c r="R3" s="193"/>
      <c r="S3" s="194" t="s">
        <v>503</v>
      </c>
      <c r="T3" s="195" t="s">
        <v>504</v>
      </c>
      <c r="U3" s="196" t="s">
        <v>484</v>
      </c>
      <c r="V3" s="197" t="s">
        <v>505</v>
      </c>
      <c r="W3" s="198" t="s">
        <v>506</v>
      </c>
      <c r="X3" s="999" t="s">
        <v>484</v>
      </c>
      <c r="Y3" s="999" t="s">
        <v>484</v>
      </c>
      <c r="Z3" s="199"/>
      <c r="AA3" s="200"/>
      <c r="AB3" s="201"/>
      <c r="AC3" s="202"/>
      <c r="AD3" s="202"/>
      <c r="AE3" s="202"/>
      <c r="AF3" s="202"/>
      <c r="AG3" s="203" t="s">
        <v>507</v>
      </c>
      <c r="AH3" s="352"/>
      <c r="AI3" s="122">
        <v>87.2</v>
      </c>
      <c r="AJ3" s="122">
        <v>91.4</v>
      </c>
      <c r="AK3" s="134">
        <v>79.700800000000015</v>
      </c>
      <c r="AL3" s="122">
        <v>789000</v>
      </c>
      <c r="AM3" s="135">
        <v>450.85714285714283</v>
      </c>
      <c r="AN3" s="122">
        <v>4</v>
      </c>
      <c r="AO3" s="136">
        <v>0.73</v>
      </c>
      <c r="AP3" s="137">
        <v>2.87</v>
      </c>
      <c r="AQ3" s="138">
        <v>96</v>
      </c>
      <c r="AR3" s="139">
        <f t="shared" ref="AR3:AR9" si="0">AO3+AP3+AQ3</f>
        <v>99.6</v>
      </c>
      <c r="AS3" s="140">
        <f t="shared" ref="AS3:AS9" si="1">AO3/AP3</f>
        <v>0.25435540069686408</v>
      </c>
      <c r="AT3" s="141">
        <f t="shared" ref="AT3:AT9" si="2">AO3/AP3*AQ3</f>
        <v>24.418118466898953</v>
      </c>
      <c r="AU3" s="142">
        <f t="shared" ref="AU3:AU9" si="3">AO3/(AP3+AQ3)</f>
        <v>7.3834327905330224E-3</v>
      </c>
      <c r="AV3" s="144">
        <v>0.64889700000000006</v>
      </c>
      <c r="AW3" s="143">
        <f>95-AY3</f>
        <v>88.89</v>
      </c>
      <c r="AX3" s="144">
        <v>4.4603000000000004E-2</v>
      </c>
      <c r="AY3" s="145">
        <v>6.11</v>
      </c>
      <c r="AZ3" s="149" t="s">
        <v>487</v>
      </c>
      <c r="BA3" s="204" t="s">
        <v>487</v>
      </c>
      <c r="BB3" s="205">
        <v>1.3260845562403386E-2</v>
      </c>
      <c r="BC3" s="148"/>
      <c r="BD3" s="148"/>
      <c r="BE3" s="149"/>
      <c r="BF3" s="149"/>
      <c r="BG3" s="145"/>
      <c r="BH3" s="149"/>
      <c r="BJ3" s="149">
        <v>64.5</v>
      </c>
      <c r="BK3" s="149">
        <v>35.200000000000003</v>
      </c>
      <c r="BL3" s="150">
        <v>1.8323863636363635</v>
      </c>
      <c r="BM3" s="206">
        <v>0.02</v>
      </c>
      <c r="BN3" s="153">
        <f>BM3*100/AO3</f>
        <v>2.7397260273972601</v>
      </c>
      <c r="BO3" s="149" t="s">
        <v>487</v>
      </c>
      <c r="BP3" s="149">
        <v>25.65</v>
      </c>
      <c r="BQ3" s="207">
        <v>35.450000000000003</v>
      </c>
      <c r="BR3" s="152"/>
      <c r="BS3" s="153">
        <f t="shared" ref="BS3:BS9" si="4">BX3+BZ3</f>
        <v>81.790000000000006</v>
      </c>
      <c r="BT3" s="152">
        <v>99.9</v>
      </c>
      <c r="BU3" s="152">
        <v>9076.4864864864867</v>
      </c>
      <c r="BV3" s="152">
        <f>100-BT3</f>
        <v>9.9999999999994316E-2</v>
      </c>
      <c r="BW3" s="1039">
        <f>BY3+CA3+CC3</f>
        <v>2.8209230000000001</v>
      </c>
      <c r="BX3" s="152">
        <v>1.29</v>
      </c>
      <c r="BY3" s="145">
        <f>BX3*AP3/100</f>
        <v>3.7023E-2</v>
      </c>
      <c r="BZ3" s="152">
        <v>80.5</v>
      </c>
      <c r="CA3" s="145">
        <f>BZ3*AP3/100</f>
        <v>2.3103500000000001</v>
      </c>
      <c r="CB3" s="152">
        <v>16.5</v>
      </c>
      <c r="CC3" s="145">
        <f>CB3*AP3/100</f>
        <v>0.47355000000000003</v>
      </c>
      <c r="CD3" s="208"/>
      <c r="CL3" s="157">
        <f t="shared" ref="CL3:CL9" si="5">BX3/BZ3</f>
        <v>1.6024844720496895E-2</v>
      </c>
      <c r="CM3" s="145"/>
      <c r="CN3" s="145"/>
      <c r="CO3" s="145"/>
      <c r="CP3" s="148"/>
      <c r="CQ3" s="149"/>
      <c r="CR3" s="149"/>
      <c r="CS3" s="149"/>
      <c r="CT3" s="145"/>
      <c r="CU3" s="145"/>
      <c r="CV3" s="145"/>
      <c r="CW3" s="145"/>
      <c r="CX3" s="145"/>
      <c r="CY3" s="209"/>
      <c r="CZ3" s="145"/>
      <c r="DA3" s="209">
        <v>5</v>
      </c>
      <c r="DB3" s="149" t="s">
        <v>508</v>
      </c>
      <c r="DE3" s="1066"/>
      <c r="DF3" s="1066"/>
      <c r="DG3" s="1066"/>
      <c r="DH3" s="1066"/>
      <c r="DI3" s="210" t="s">
        <v>489</v>
      </c>
      <c r="DJ3" s="211" t="s">
        <v>507</v>
      </c>
      <c r="DK3" s="162">
        <v>2</v>
      </c>
      <c r="DL3" s="166"/>
      <c r="DM3" s="166"/>
      <c r="DN3" s="164">
        <v>1</v>
      </c>
      <c r="DO3" s="166"/>
      <c r="DP3" s="168"/>
      <c r="DQ3" s="166"/>
      <c r="DR3" s="165">
        <v>305</v>
      </c>
      <c r="DS3" s="125" t="s">
        <v>490</v>
      </c>
      <c r="DT3" s="125">
        <v>41338</v>
      </c>
      <c r="DU3" s="125">
        <v>94.7</v>
      </c>
      <c r="DV3" s="125">
        <v>5.3</v>
      </c>
      <c r="DW3" s="125" t="s">
        <v>490</v>
      </c>
      <c r="DX3" s="125" t="s">
        <v>490</v>
      </c>
      <c r="DY3" s="125" t="s">
        <v>490</v>
      </c>
      <c r="DZ3" s="125" t="s">
        <v>490</v>
      </c>
      <c r="EA3" s="125">
        <v>0</v>
      </c>
      <c r="EC3" s="166"/>
      <c r="ED3" s="166">
        <v>9</v>
      </c>
      <c r="EE3" s="166">
        <v>7</v>
      </c>
      <c r="EF3" s="166"/>
      <c r="EG3" s="166">
        <v>2</v>
      </c>
      <c r="EH3" s="166">
        <v>1</v>
      </c>
      <c r="EI3" s="166">
        <v>187</v>
      </c>
      <c r="EJ3" s="166">
        <v>71</v>
      </c>
      <c r="EK3" s="167">
        <f t="shared" ref="EK3:EK28" si="6">EJ3/(EI3*EI3*0.01*0.01)</f>
        <v>20.303697560696616</v>
      </c>
      <c r="EL3" s="166">
        <v>2</v>
      </c>
      <c r="EM3" s="168">
        <v>43067</v>
      </c>
      <c r="EN3" s="166">
        <v>0</v>
      </c>
      <c r="EO3" s="166">
        <v>0</v>
      </c>
      <c r="EP3" s="166">
        <v>3</v>
      </c>
      <c r="EQ3" s="1230">
        <v>43414</v>
      </c>
      <c r="ER3" s="1067">
        <v>7449</v>
      </c>
      <c r="ES3" s="1083"/>
      <c r="ET3" s="1083"/>
      <c r="EU3" s="1083"/>
      <c r="EV3" s="1083"/>
      <c r="EW3" s="1083"/>
      <c r="EX3" s="1161"/>
      <c r="EY3" s="1161"/>
      <c r="EZ3" s="1083">
        <v>36</v>
      </c>
      <c r="FA3" s="1083">
        <v>989205</v>
      </c>
      <c r="FB3" s="1083">
        <v>1.25</v>
      </c>
      <c r="FC3" s="1074">
        <v>21982.333333333336</v>
      </c>
      <c r="FD3" s="1140">
        <v>19168.594666666671</v>
      </c>
      <c r="FE3" s="1140"/>
      <c r="FF3" s="1166"/>
      <c r="FG3" s="1081">
        <v>2.1565482873861868</v>
      </c>
      <c r="FH3" s="1112"/>
      <c r="FI3" s="1144" t="e">
        <v>#DIV/0!</v>
      </c>
      <c r="FJ3" s="1085">
        <v>41338</v>
      </c>
      <c r="FK3" s="1154" t="s">
        <v>507</v>
      </c>
      <c r="FL3" s="133"/>
      <c r="FM3" s="122">
        <v>87.2</v>
      </c>
      <c r="FP3" s="172">
        <v>87.2</v>
      </c>
      <c r="FQ3" s="213">
        <f>FD3/1000</f>
        <v>19.168594666666671</v>
      </c>
      <c r="FS3" s="133"/>
      <c r="FW3" s="164">
        <v>1</v>
      </c>
      <c r="GF3" s="175"/>
      <c r="GJ3" s="165">
        <v>0</v>
      </c>
      <c r="GK3" s="214">
        <v>43061</v>
      </c>
      <c r="GL3" s="1230" t="s">
        <v>497</v>
      </c>
      <c r="GM3" s="1231">
        <v>-12</v>
      </c>
      <c r="GN3" s="178"/>
      <c r="GR3" s="126"/>
      <c r="GS3" s="165"/>
      <c r="GT3" s="165"/>
      <c r="GU3" s="122"/>
      <c r="HI3" s="371"/>
      <c r="HJ3" s="991"/>
      <c r="HK3" s="991"/>
      <c r="HL3" s="991"/>
      <c r="HM3" s="991"/>
      <c r="HN3" s="991"/>
      <c r="HO3" s="1022"/>
      <c r="HP3" s="1022"/>
      <c r="HQ3" s="991"/>
      <c r="HR3" s="991"/>
      <c r="HS3" s="991"/>
      <c r="HT3" s="991"/>
      <c r="HU3" s="991"/>
      <c r="HV3" s="991"/>
      <c r="HW3" s="991"/>
      <c r="HX3" s="991"/>
      <c r="HY3" s="991"/>
      <c r="HZ3" s="991"/>
      <c r="IA3" s="991"/>
      <c r="IB3" s="1022"/>
      <c r="IC3" s="991"/>
      <c r="ID3" s="991"/>
      <c r="IE3" s="991"/>
      <c r="IF3" s="991"/>
      <c r="IG3" s="991"/>
      <c r="IH3" s="991"/>
      <c r="II3" s="991"/>
      <c r="IJ3" s="991"/>
      <c r="IK3" s="1022"/>
      <c r="IL3" s="991"/>
      <c r="IM3" s="991"/>
      <c r="IN3" s="1022"/>
      <c r="IO3" s="991"/>
      <c r="IP3" s="991"/>
      <c r="IQ3" s="991"/>
      <c r="IR3" s="991"/>
      <c r="IS3" s="991"/>
      <c r="IT3" s="1022"/>
      <c r="IU3" s="991"/>
      <c r="IV3" s="991"/>
      <c r="IW3" s="991"/>
      <c r="IX3" s="991"/>
      <c r="IY3" s="991"/>
      <c r="IZ3" s="991"/>
      <c r="JA3" s="991"/>
      <c r="JB3" s="991"/>
      <c r="JC3" s="991"/>
      <c r="JD3" s="991"/>
      <c r="JE3" s="991"/>
      <c r="JF3" s="991"/>
      <c r="JG3" s="125"/>
      <c r="JH3" s="125"/>
      <c r="JI3" s="125"/>
      <c r="JJ3" s="182"/>
      <c r="JK3" s="183"/>
      <c r="JL3" s="183"/>
      <c r="JM3" s="183"/>
      <c r="JN3" s="183"/>
      <c r="JO3" s="183"/>
      <c r="JP3" s="183"/>
      <c r="JQ3" s="183"/>
      <c r="JR3" s="183"/>
      <c r="JS3" s="183"/>
      <c r="JT3" s="183"/>
      <c r="JU3" s="183"/>
      <c r="JV3" s="183"/>
      <c r="JW3" s="183"/>
      <c r="JX3" s="183"/>
      <c r="JY3" s="183"/>
      <c r="JZ3" s="183"/>
      <c r="KA3" s="183"/>
      <c r="KB3" s="183"/>
      <c r="KC3" s="183"/>
      <c r="KD3" s="183"/>
      <c r="KE3" s="183"/>
      <c r="KF3" s="183"/>
      <c r="KG3" s="183"/>
      <c r="KH3" s="183"/>
      <c r="KI3" s="183"/>
      <c r="KJ3" s="183"/>
      <c r="KK3" s="183"/>
      <c r="KL3" s="183"/>
      <c r="KM3" s="183"/>
      <c r="KN3" s="183"/>
      <c r="KO3" s="183"/>
      <c r="KP3" s="183"/>
      <c r="KQ3" s="183"/>
      <c r="KR3" s="183"/>
      <c r="KS3" s="183"/>
      <c r="KT3" s="183"/>
      <c r="KU3" s="183"/>
      <c r="KV3" s="183"/>
      <c r="KW3" s="183"/>
      <c r="KX3" s="183"/>
      <c r="KY3" s="183"/>
      <c r="KZ3" s="183"/>
      <c r="LA3" s="183"/>
      <c r="LB3" s="183"/>
      <c r="LC3" s="183"/>
      <c r="LD3" s="1434"/>
      <c r="LE3" s="125"/>
      <c r="LF3" s="125"/>
      <c r="LG3" s="125"/>
      <c r="LH3" s="125"/>
      <c r="LI3" s="125"/>
      <c r="LJ3" s="125"/>
      <c r="LK3" s="125"/>
      <c r="LL3" s="125"/>
      <c r="LM3" s="125"/>
      <c r="LN3" s="125"/>
      <c r="LO3" s="125"/>
      <c r="LP3" s="125"/>
      <c r="LQ3" s="125"/>
      <c r="LR3" s="175"/>
      <c r="LS3" s="175"/>
      <c r="LT3" s="175"/>
      <c r="LU3" s="175"/>
      <c r="LV3" s="175"/>
      <c r="LW3" s="175"/>
      <c r="LX3" s="175"/>
      <c r="LY3" s="183"/>
      <c r="LZ3" s="183"/>
    </row>
    <row r="4" spans="1:338" ht="14.45" hidden="1" customHeight="1">
      <c r="A4" s="122">
        <v>162</v>
      </c>
      <c r="B4" s="122">
        <f>COUNTIFS($D$3:D4,D4,$F$3:F4,F4)</f>
        <v>1</v>
      </c>
      <c r="C4" s="268">
        <v>6702</v>
      </c>
      <c r="D4" s="185" t="s">
        <v>473</v>
      </c>
      <c r="E4" s="225" t="s">
        <v>474</v>
      </c>
      <c r="F4" s="187">
        <v>6710291324</v>
      </c>
      <c r="G4" s="125">
        <v>50</v>
      </c>
      <c r="H4" s="398" t="s">
        <v>475</v>
      </c>
      <c r="I4" s="269" t="s">
        <v>476</v>
      </c>
      <c r="J4" s="190" t="s">
        <v>477</v>
      </c>
      <c r="K4" s="175" t="s">
        <v>478</v>
      </c>
      <c r="L4" s="125">
        <v>10</v>
      </c>
      <c r="M4" s="125">
        <v>3</v>
      </c>
      <c r="N4" s="253"/>
      <c r="O4" s="225"/>
      <c r="P4" s="192" t="s">
        <v>479</v>
      </c>
      <c r="Q4" s="192"/>
      <c r="R4" s="193"/>
      <c r="S4" s="194" t="s">
        <v>480</v>
      </c>
      <c r="T4" s="197" t="s">
        <v>481</v>
      </c>
      <c r="U4" s="300" t="s">
        <v>482</v>
      </c>
      <c r="V4" s="197" t="s">
        <v>481</v>
      </c>
      <c r="W4" s="198" t="s">
        <v>483</v>
      </c>
      <c r="X4" s="999" t="s">
        <v>481</v>
      </c>
      <c r="Y4" s="999" t="s">
        <v>484</v>
      </c>
      <c r="Z4" s="199"/>
      <c r="AA4" s="200"/>
      <c r="AB4" s="301">
        <v>470</v>
      </c>
      <c r="AC4" s="302"/>
      <c r="AD4" s="302"/>
      <c r="AE4" s="302"/>
      <c r="AF4" s="302"/>
      <c r="AG4" s="390" t="s">
        <v>485</v>
      </c>
      <c r="AH4" s="352" t="s">
        <v>486</v>
      </c>
      <c r="AI4" s="122">
        <v>94.9</v>
      </c>
      <c r="AJ4" s="122">
        <v>28.9</v>
      </c>
      <c r="AK4" s="134">
        <v>27.426100000000002</v>
      </c>
      <c r="AL4" s="122">
        <v>4854</v>
      </c>
      <c r="AM4" s="135">
        <v>1.4561999999999999</v>
      </c>
      <c r="AN4" s="122">
        <v>3</v>
      </c>
      <c r="AO4" s="136">
        <v>7.6</v>
      </c>
      <c r="AP4" s="137">
        <v>80.599999999999994</v>
      </c>
      <c r="AQ4" s="138">
        <v>5.0999999999999996</v>
      </c>
      <c r="AR4" s="139">
        <f t="shared" si="0"/>
        <v>93.299999999999983</v>
      </c>
      <c r="AS4" s="140">
        <f t="shared" si="1"/>
        <v>9.4292803970223327E-2</v>
      </c>
      <c r="AT4" s="141">
        <f t="shared" si="2"/>
        <v>0.48089330024813892</v>
      </c>
      <c r="AU4" s="142">
        <f t="shared" si="3"/>
        <v>8.8681446907817971E-2</v>
      </c>
      <c r="AV4" s="143">
        <v>7.0199999999999987</v>
      </c>
      <c r="AW4" s="143">
        <f>95-AY4</f>
        <v>92.368421052631575</v>
      </c>
      <c r="AX4" s="144">
        <v>0.2</v>
      </c>
      <c r="AY4" s="145">
        <f>AX4*100/AO4</f>
        <v>2.6315789473684212</v>
      </c>
      <c r="BA4" s="146" t="s">
        <v>487</v>
      </c>
      <c r="BC4" s="148"/>
      <c r="BD4" s="148"/>
      <c r="BG4" s="145"/>
      <c r="BJ4" s="149">
        <v>68.2</v>
      </c>
      <c r="BK4" s="149">
        <v>31.8</v>
      </c>
      <c r="BL4" s="150">
        <v>2.1446540880503147</v>
      </c>
      <c r="BM4" s="151" t="s">
        <v>487</v>
      </c>
      <c r="BN4" s="122" t="s">
        <v>487</v>
      </c>
      <c r="BO4" s="149" t="s">
        <v>487</v>
      </c>
      <c r="BP4" s="143">
        <v>75</v>
      </c>
      <c r="BQ4" s="147">
        <v>61.1</v>
      </c>
      <c r="BR4" s="152"/>
      <c r="BS4" s="153">
        <f t="shared" si="4"/>
        <v>17.77</v>
      </c>
      <c r="BT4" s="154">
        <v>94.1</v>
      </c>
      <c r="BU4" s="152"/>
      <c r="BV4" s="154">
        <f>100-BT4</f>
        <v>5.9000000000000057</v>
      </c>
      <c r="BW4" s="1039">
        <f>BY4+CA4+CC4</f>
        <v>80.575819999999993</v>
      </c>
      <c r="BX4" s="154">
        <v>2.37</v>
      </c>
      <c r="BY4" s="145">
        <f>BX4*AP4/100</f>
        <v>1.9102199999999998</v>
      </c>
      <c r="BZ4" s="154">
        <v>15.4</v>
      </c>
      <c r="CA4" s="145">
        <f>BZ4*AP4/100</f>
        <v>12.4124</v>
      </c>
      <c r="CB4" s="154">
        <v>82.2</v>
      </c>
      <c r="CC4" s="145">
        <f>CB4*AP4/100</f>
        <v>66.253199999999993</v>
      </c>
      <c r="CD4" s="155"/>
      <c r="CE4" s="151">
        <v>97</v>
      </c>
      <c r="CF4" s="156"/>
      <c r="CG4" s="151">
        <v>99.3</v>
      </c>
      <c r="CH4" s="151"/>
      <c r="CI4" s="151">
        <v>80.900000000000006</v>
      </c>
      <c r="CJ4" s="151">
        <v>84.2</v>
      </c>
      <c r="CK4" s="151"/>
      <c r="CL4" s="157">
        <f t="shared" si="5"/>
        <v>0.15389610389610389</v>
      </c>
      <c r="CM4" s="145"/>
      <c r="CN4" s="145"/>
      <c r="CO4" s="145"/>
      <c r="CP4" s="148"/>
      <c r="CT4" s="145"/>
      <c r="CU4" s="145"/>
      <c r="CV4" s="145"/>
      <c r="CW4" s="145"/>
      <c r="CX4" s="145"/>
      <c r="CY4" s="149"/>
      <c r="CZ4" s="145"/>
      <c r="DA4" s="149">
        <v>3</v>
      </c>
      <c r="DB4" s="158" t="s">
        <v>488</v>
      </c>
      <c r="DE4" s="1066">
        <v>242.53917879999972</v>
      </c>
      <c r="DF4" s="1066">
        <v>26.64324603</v>
      </c>
      <c r="DG4" s="1066">
        <v>0</v>
      </c>
      <c r="DH4" s="1066">
        <v>33.233232639999983</v>
      </c>
      <c r="DI4" s="160" t="s">
        <v>489</v>
      </c>
      <c r="DJ4" s="161" t="s">
        <v>485</v>
      </c>
      <c r="DK4" s="162">
        <v>2</v>
      </c>
      <c r="DL4" s="163" t="s">
        <v>476</v>
      </c>
      <c r="DM4" s="163" t="s">
        <v>476</v>
      </c>
      <c r="DN4" s="164">
        <v>0</v>
      </c>
      <c r="DO4" s="163">
        <v>0</v>
      </c>
      <c r="DP4" s="168" t="s">
        <v>490</v>
      </c>
      <c r="DQ4" s="163" t="s">
        <v>490</v>
      </c>
      <c r="DR4" s="165">
        <v>0.6</v>
      </c>
      <c r="DS4" s="125" t="s">
        <v>490</v>
      </c>
      <c r="DT4" s="125">
        <v>470</v>
      </c>
      <c r="DU4" s="125">
        <v>5.2999999999999999E-2</v>
      </c>
      <c r="DV4" s="125">
        <v>0.94699999999999995</v>
      </c>
      <c r="DW4" s="125" t="s">
        <v>490</v>
      </c>
      <c r="DX4" s="125" t="s">
        <v>490</v>
      </c>
      <c r="DY4" s="125" t="s">
        <v>490</v>
      </c>
      <c r="DZ4" s="125" t="s">
        <v>490</v>
      </c>
      <c r="EA4" s="125">
        <v>0</v>
      </c>
      <c r="EC4" s="163">
        <v>3</v>
      </c>
      <c r="ED4" s="163">
        <v>3</v>
      </c>
      <c r="EE4" s="166">
        <v>10</v>
      </c>
      <c r="EF4" s="163">
        <v>20</v>
      </c>
      <c r="EG4" s="163">
        <v>2</v>
      </c>
      <c r="EH4" s="163">
        <v>0</v>
      </c>
      <c r="EI4" s="163">
        <v>176</v>
      </c>
      <c r="EJ4" s="163">
        <v>69</v>
      </c>
      <c r="EK4" s="167">
        <f t="shared" si="6"/>
        <v>22.275309917355372</v>
      </c>
      <c r="EL4" s="163">
        <v>1</v>
      </c>
      <c r="EM4" s="168" t="s">
        <v>490</v>
      </c>
      <c r="EN4" s="169">
        <v>2</v>
      </c>
      <c r="EO4" s="163">
        <v>1</v>
      </c>
      <c r="EP4" s="163" t="s">
        <v>490</v>
      </c>
      <c r="EQ4" s="1238">
        <v>43252</v>
      </c>
      <c r="ER4" s="1108">
        <v>6702</v>
      </c>
      <c r="ES4" s="1083"/>
      <c r="ET4" s="1083"/>
      <c r="EU4" s="1083"/>
      <c r="EV4" s="1083"/>
      <c r="EW4" s="1083"/>
      <c r="EX4" s="1135"/>
      <c r="EY4" s="1135"/>
      <c r="EZ4" s="1083"/>
      <c r="FA4" s="1083"/>
      <c r="FB4" s="1083"/>
      <c r="FC4" s="1083"/>
      <c r="FD4" s="1135"/>
      <c r="FE4" s="1135"/>
      <c r="FF4" s="1135"/>
      <c r="FG4" s="1224"/>
      <c r="FH4" s="1224"/>
      <c r="FI4" s="1144"/>
      <c r="FJ4" s="1114">
        <v>470</v>
      </c>
      <c r="FK4" s="1124" t="s">
        <v>491</v>
      </c>
      <c r="FL4" s="133"/>
      <c r="FM4" s="122"/>
      <c r="FP4" s="172"/>
      <c r="FQ4" s="173">
        <f>DT4/1000</f>
        <v>0.47</v>
      </c>
      <c r="FR4" s="133"/>
      <c r="FS4" s="174">
        <v>0</v>
      </c>
      <c r="FT4" s="175" t="s">
        <v>492</v>
      </c>
      <c r="FU4" s="175" t="s">
        <v>490</v>
      </c>
      <c r="FV4" s="175" t="s">
        <v>493</v>
      </c>
      <c r="FW4" s="125">
        <v>0</v>
      </c>
      <c r="FX4" s="125">
        <v>4</v>
      </c>
      <c r="FY4" s="125">
        <v>1</v>
      </c>
      <c r="FZ4" s="175" t="s">
        <v>494</v>
      </c>
      <c r="GD4" s="125">
        <v>1</v>
      </c>
      <c r="GE4" s="175" t="s">
        <v>495</v>
      </c>
      <c r="GF4" s="175" t="s">
        <v>495</v>
      </c>
      <c r="GG4" s="125">
        <v>0</v>
      </c>
      <c r="GH4" s="175">
        <v>0</v>
      </c>
      <c r="GI4" s="175" t="s">
        <v>496</v>
      </c>
      <c r="GJ4" s="165"/>
      <c r="GK4" s="294">
        <v>42902</v>
      </c>
      <c r="GL4" s="1230" t="s">
        <v>497</v>
      </c>
      <c r="GM4" s="1231">
        <v>-12</v>
      </c>
      <c r="GN4" s="178"/>
      <c r="GP4" s="179">
        <v>0.15576861529466002</v>
      </c>
      <c r="GR4" s="125"/>
      <c r="GS4" s="165"/>
      <c r="GT4" s="165"/>
      <c r="GU4" s="122"/>
      <c r="HI4" s="165"/>
      <c r="HJ4" s="180"/>
      <c r="HK4" s="180"/>
      <c r="HL4" s="180"/>
      <c r="HM4" s="180"/>
      <c r="HN4" s="180"/>
      <c r="HO4" s="181"/>
      <c r="HP4" s="181"/>
      <c r="HQ4" s="180"/>
      <c r="HR4" s="180"/>
      <c r="HS4" s="180"/>
      <c r="HT4" s="180"/>
      <c r="HU4" s="180"/>
      <c r="HV4" s="180"/>
      <c r="HW4" s="180"/>
      <c r="HX4" s="180"/>
      <c r="HY4" s="180"/>
      <c r="HZ4" s="180"/>
      <c r="IA4" s="180"/>
      <c r="IB4" s="181"/>
      <c r="IC4" s="180"/>
      <c r="ID4" s="180"/>
      <c r="IE4" s="180"/>
      <c r="IF4" s="180"/>
      <c r="IG4" s="180"/>
      <c r="IH4" s="180"/>
      <c r="II4" s="180"/>
      <c r="IJ4" s="180"/>
      <c r="IK4" s="181"/>
      <c r="IL4" s="180"/>
      <c r="IM4" s="180"/>
      <c r="IN4" s="181"/>
      <c r="IO4" s="180"/>
      <c r="IP4" s="180"/>
      <c r="IQ4" s="180"/>
      <c r="IR4" s="180"/>
      <c r="IS4" s="180"/>
      <c r="IT4" s="181"/>
      <c r="IU4" s="180"/>
      <c r="IV4" s="180"/>
      <c r="IW4" s="180"/>
      <c r="IX4" s="180"/>
      <c r="IY4" s="180"/>
      <c r="IZ4" s="180"/>
      <c r="JA4" s="180"/>
      <c r="JB4" s="180"/>
      <c r="JC4" s="180"/>
      <c r="JD4" s="180"/>
      <c r="JE4" s="180"/>
      <c r="JF4" s="765"/>
      <c r="JG4" s="125"/>
      <c r="JH4" s="125"/>
      <c r="JI4" s="125"/>
      <c r="JJ4" s="182"/>
      <c r="JK4" s="183"/>
      <c r="JL4" s="183"/>
      <c r="JM4" s="183"/>
      <c r="JN4" s="183"/>
      <c r="JO4" s="183"/>
      <c r="JP4" s="183"/>
      <c r="JQ4" s="183"/>
      <c r="JR4" s="183"/>
      <c r="JS4" s="183"/>
      <c r="JT4" s="183"/>
      <c r="JU4" s="183"/>
      <c r="JV4" s="183"/>
      <c r="JW4" s="183"/>
      <c r="JX4" s="183"/>
      <c r="JY4" s="183"/>
      <c r="JZ4" s="183"/>
      <c r="KA4" s="183"/>
      <c r="KB4" s="183"/>
      <c r="KC4" s="183"/>
      <c r="KD4" s="183"/>
      <c r="KE4" s="183"/>
      <c r="KF4" s="183"/>
      <c r="KG4" s="183"/>
      <c r="KH4" s="183"/>
      <c r="KI4" s="183"/>
      <c r="KJ4" s="183"/>
      <c r="KK4" s="183"/>
      <c r="KL4" s="183"/>
      <c r="KM4" s="183"/>
      <c r="KN4" s="183"/>
      <c r="KO4" s="183"/>
      <c r="KP4" s="183"/>
      <c r="KQ4" s="183"/>
      <c r="KR4" s="183"/>
      <c r="KS4" s="183"/>
      <c r="KT4" s="183"/>
      <c r="KU4" s="183"/>
      <c r="KV4" s="183"/>
      <c r="KW4" s="183"/>
      <c r="KX4" s="183"/>
      <c r="KY4" s="183"/>
      <c r="KZ4" s="183"/>
      <c r="LA4" s="183"/>
      <c r="LB4" s="183"/>
      <c r="LC4" s="183"/>
      <c r="LD4" s="1434"/>
      <c r="LE4" s="125"/>
      <c r="LF4" s="125"/>
      <c r="LG4" s="125"/>
      <c r="LH4" s="125"/>
      <c r="LI4" s="125"/>
      <c r="LJ4" s="125"/>
      <c r="LK4" s="125"/>
      <c r="LL4" s="125"/>
      <c r="LM4" s="125"/>
      <c r="LN4" s="125"/>
      <c r="LO4" s="125"/>
      <c r="LP4" s="125"/>
      <c r="LQ4" s="125"/>
      <c r="LR4" s="175"/>
      <c r="LS4" s="175"/>
      <c r="LT4" s="175"/>
      <c r="LU4" s="175"/>
      <c r="LV4" s="175"/>
      <c r="LW4" s="175"/>
      <c r="LX4" s="175"/>
      <c r="LY4" s="183"/>
      <c r="LZ4" s="183"/>
    </row>
    <row r="5" spans="1:338" ht="14.45" hidden="1" customHeight="1">
      <c r="A5" s="122">
        <v>204</v>
      </c>
      <c r="B5" s="122">
        <f>COUNTIFS($D$3:D5,D5,$F$3:F5,F5)</f>
        <v>1</v>
      </c>
      <c r="C5" s="184">
        <v>9245</v>
      </c>
      <c r="D5" s="185" t="s">
        <v>841</v>
      </c>
      <c r="E5" s="186" t="s">
        <v>526</v>
      </c>
      <c r="F5" s="187">
        <v>350302424</v>
      </c>
      <c r="G5" s="125">
        <f>LEFT(H5,4)-CONCATENATE(IF(LEFT(F5, 2)&lt;MID(H5, 3, 4), 20, 19),LEFT(F5,2))</f>
        <v>83</v>
      </c>
      <c r="H5" s="398" t="s">
        <v>1457</v>
      </c>
      <c r="I5" s="269" t="s">
        <v>843</v>
      </c>
      <c r="J5" s="190" t="s">
        <v>477</v>
      </c>
      <c r="K5" s="183" t="s">
        <v>478</v>
      </c>
      <c r="L5" s="125">
        <v>16</v>
      </c>
      <c r="M5" s="188" t="s">
        <v>1182</v>
      </c>
      <c r="N5" s="191" t="s">
        <v>490</v>
      </c>
      <c r="O5" s="225"/>
      <c r="P5" s="186" t="s">
        <v>1251</v>
      </c>
      <c r="Q5" s="225"/>
      <c r="R5" s="253"/>
      <c r="S5" s="194" t="s">
        <v>484</v>
      </c>
      <c r="T5" s="195" t="s">
        <v>523</v>
      </c>
      <c r="U5" s="197" t="s">
        <v>484</v>
      </c>
      <c r="V5" s="318" t="s">
        <v>599</v>
      </c>
      <c r="W5" s="255" t="s">
        <v>506</v>
      </c>
      <c r="X5" s="999" t="s">
        <v>484</v>
      </c>
      <c r="Y5" s="999" t="s">
        <v>484</v>
      </c>
      <c r="Z5" s="319"/>
      <c r="AA5" s="225"/>
      <c r="AB5" s="125"/>
      <c r="AC5" s="256">
        <v>19931</v>
      </c>
      <c r="AD5" s="256">
        <v>498275</v>
      </c>
      <c r="AE5" s="256" t="s">
        <v>484</v>
      </c>
      <c r="AF5" s="256" t="s">
        <v>484</v>
      </c>
      <c r="AG5" s="216" t="s">
        <v>485</v>
      </c>
      <c r="AH5" s="122"/>
      <c r="AI5" s="134"/>
      <c r="AJ5" s="134"/>
      <c r="AK5" s="134"/>
      <c r="AL5" s="134"/>
      <c r="AM5" s="134"/>
      <c r="AO5" s="136">
        <v>60.4</v>
      </c>
      <c r="AP5" s="137">
        <v>29.9</v>
      </c>
      <c r="AQ5" s="138">
        <v>7.13</v>
      </c>
      <c r="AR5" s="139">
        <f t="shared" si="0"/>
        <v>97.429999999999993</v>
      </c>
      <c r="AS5" s="140">
        <f t="shared" si="1"/>
        <v>2.020066889632107</v>
      </c>
      <c r="AT5" s="141">
        <f t="shared" si="2"/>
        <v>14.403076923076922</v>
      </c>
      <c r="AU5" s="142">
        <f t="shared" si="3"/>
        <v>1.6311099108830678</v>
      </c>
      <c r="AV5" s="145">
        <v>56.528359999999999</v>
      </c>
      <c r="AW5" s="143">
        <f>95-AY5</f>
        <v>93.59</v>
      </c>
      <c r="AX5" s="145">
        <v>0.85163999999999984</v>
      </c>
      <c r="AY5" s="145">
        <v>1.41</v>
      </c>
      <c r="AZ5" s="416" t="s">
        <v>487</v>
      </c>
      <c r="BA5" s="145">
        <v>42.7</v>
      </c>
      <c r="BB5" s="322">
        <v>0.27</v>
      </c>
      <c r="BC5" s="366"/>
      <c r="BD5" s="366"/>
      <c r="BE5" s="366"/>
      <c r="BF5" s="366"/>
      <c r="BG5" s="145"/>
      <c r="BH5" s="233">
        <v>257.11079943899017</v>
      </c>
      <c r="BI5" s="217">
        <v>3.02</v>
      </c>
      <c r="BJ5" s="145">
        <v>24</v>
      </c>
      <c r="BK5" s="145">
        <v>76.2</v>
      </c>
      <c r="BL5" s="306">
        <v>0.31496062992125984</v>
      </c>
      <c r="BM5" s="206">
        <v>0.42</v>
      </c>
      <c r="BN5" s="153">
        <f>BM5*100/AO5</f>
        <v>0.69536423841059603</v>
      </c>
      <c r="BO5" s="262" t="s">
        <v>487</v>
      </c>
      <c r="BP5" s="145">
        <v>17.64</v>
      </c>
      <c r="BQ5" s="359">
        <v>51.599999999999994</v>
      </c>
      <c r="BR5" s="174">
        <v>29810.6</v>
      </c>
      <c r="BS5" s="153">
        <f t="shared" si="4"/>
        <v>57.6</v>
      </c>
      <c r="BT5" s="153">
        <v>90.9</v>
      </c>
      <c r="BU5" s="174">
        <v>7308.3809523809523</v>
      </c>
      <c r="BV5" s="153">
        <v>9.0999999999999943</v>
      </c>
      <c r="BW5" s="1039">
        <v>26.449999999999996</v>
      </c>
      <c r="BX5" s="153">
        <v>38.700000000000003</v>
      </c>
      <c r="BY5" s="153">
        <v>11.6</v>
      </c>
      <c r="BZ5" s="153">
        <v>18.899999999999999</v>
      </c>
      <c r="CA5" s="153">
        <v>5.66</v>
      </c>
      <c r="CB5" s="143">
        <v>30.7</v>
      </c>
      <c r="CC5" s="143">
        <v>9.19</v>
      </c>
      <c r="CD5" s="143">
        <v>0.96</v>
      </c>
      <c r="CJ5" s="122">
        <v>74.400000000000006</v>
      </c>
      <c r="CK5" s="135">
        <v>5091.2052117263847</v>
      </c>
      <c r="CL5" s="143">
        <f t="shared" si="5"/>
        <v>2.0476190476190479</v>
      </c>
      <c r="CM5" s="145"/>
      <c r="CN5" s="145"/>
      <c r="CO5" s="145"/>
      <c r="CP5" s="366"/>
      <c r="CQ5" s="366"/>
      <c r="CR5" s="366"/>
      <c r="CS5" s="366"/>
      <c r="CT5" s="145"/>
      <c r="CU5" s="145"/>
      <c r="CV5" s="145"/>
      <c r="CW5" s="145"/>
      <c r="CX5" s="145"/>
      <c r="CY5" s="209"/>
      <c r="CZ5" s="145"/>
      <c r="DA5" s="209">
        <v>3</v>
      </c>
      <c r="DB5" s="237" t="s">
        <v>600</v>
      </c>
      <c r="DE5" s="991"/>
      <c r="DF5" s="991"/>
      <c r="DG5" s="991"/>
      <c r="DH5" s="991"/>
      <c r="DI5" s="160" t="s">
        <v>489</v>
      </c>
      <c r="DJ5" s="361" t="s">
        <v>485</v>
      </c>
      <c r="DK5" s="166">
        <v>2</v>
      </c>
      <c r="DL5" s="166"/>
      <c r="DM5" s="166" t="s">
        <v>843</v>
      </c>
      <c r="DN5" s="164">
        <v>0</v>
      </c>
      <c r="DO5" s="166"/>
      <c r="DP5" s="166"/>
      <c r="DQ5" s="166"/>
      <c r="DR5" s="165" t="s">
        <v>490</v>
      </c>
      <c r="DS5" s="125" t="s">
        <v>490</v>
      </c>
      <c r="DT5" s="125">
        <v>289</v>
      </c>
      <c r="DU5" s="125">
        <v>24.2</v>
      </c>
      <c r="DV5" s="125">
        <v>75.8</v>
      </c>
      <c r="DW5" s="125" t="s">
        <v>490</v>
      </c>
      <c r="DX5" s="125" t="s">
        <v>490</v>
      </c>
      <c r="DY5" s="125" t="s">
        <v>490</v>
      </c>
      <c r="DZ5" s="125" t="s">
        <v>490</v>
      </c>
      <c r="EA5" s="125">
        <v>0</v>
      </c>
      <c r="EC5" s="166"/>
      <c r="ED5" s="166"/>
      <c r="EE5" s="166">
        <v>16</v>
      </c>
      <c r="EF5" s="166">
        <v>20</v>
      </c>
      <c r="EG5" s="166">
        <v>2</v>
      </c>
      <c r="EH5" s="166">
        <v>1</v>
      </c>
      <c r="EI5" s="166">
        <v>175</v>
      </c>
      <c r="EJ5" s="166">
        <v>105</v>
      </c>
      <c r="EK5" s="167">
        <f t="shared" si="6"/>
        <v>34.285714285714285</v>
      </c>
      <c r="EL5" s="166">
        <v>2</v>
      </c>
      <c r="EM5" s="166"/>
      <c r="EN5" s="166">
        <v>2</v>
      </c>
      <c r="EO5" s="166">
        <v>1</v>
      </c>
      <c r="EP5" s="316"/>
      <c r="EQ5" s="1230">
        <v>43070</v>
      </c>
      <c r="ER5" s="1069">
        <v>9245</v>
      </c>
      <c r="ES5" s="1072">
        <v>57</v>
      </c>
      <c r="ET5" s="1008">
        <v>60895</v>
      </c>
      <c r="EU5" s="1008">
        <v>2</v>
      </c>
      <c r="EV5" s="1074">
        <v>2136.6666666666665</v>
      </c>
      <c r="EW5" s="1008">
        <v>3709</v>
      </c>
      <c r="EX5" s="1075">
        <v>130.14035087719299</v>
      </c>
      <c r="EY5" s="1075">
        <v>2082.2456140350878</v>
      </c>
      <c r="EZ5" s="1077">
        <v>31</v>
      </c>
      <c r="FA5" s="1078">
        <v>13271</v>
      </c>
      <c r="FB5" s="1078">
        <v>1000</v>
      </c>
      <c r="FC5" s="1009"/>
      <c r="FD5" s="1079">
        <v>428.09677419354841</v>
      </c>
      <c r="FE5" s="1079">
        <v>428.09677419354841</v>
      </c>
      <c r="FF5" s="1029">
        <v>4.8639600659398479</v>
      </c>
      <c r="FG5" s="1080"/>
      <c r="FH5" s="1084"/>
      <c r="FI5" s="1080"/>
      <c r="FJ5" s="1085"/>
      <c r="FK5" s="1017"/>
      <c r="FL5" s="133"/>
      <c r="FM5" s="172">
        <v>6.0908120535347727</v>
      </c>
      <c r="FN5" s="213">
        <f>EX5/1000</f>
        <v>0.13014035087719297</v>
      </c>
      <c r="FP5" s="172">
        <v>6.0908120535347727</v>
      </c>
      <c r="FQ5" s="213">
        <v>0.13014035087719297</v>
      </c>
      <c r="FR5" s="222">
        <f>DT5/EX5</f>
        <v>2.220679428417363</v>
      </c>
      <c r="FS5" s="122">
        <v>12</v>
      </c>
      <c r="FT5" s="223" t="s">
        <v>1218</v>
      </c>
      <c r="FU5" s="223" t="s">
        <v>490</v>
      </c>
      <c r="FV5" s="223" t="s">
        <v>1458</v>
      </c>
      <c r="FW5" s="166">
        <v>0</v>
      </c>
      <c r="FX5" s="166">
        <v>4</v>
      </c>
      <c r="FY5" s="166">
        <v>1</v>
      </c>
      <c r="FZ5" s="345" t="s">
        <v>1459</v>
      </c>
      <c r="GA5" s="166"/>
      <c r="GB5" s="166"/>
      <c r="GC5" s="166"/>
      <c r="GD5" s="166">
        <v>1</v>
      </c>
      <c r="GE5" s="166" t="s">
        <v>1460</v>
      </c>
      <c r="GF5" s="345" t="s">
        <v>1461</v>
      </c>
      <c r="GG5" s="166">
        <v>0</v>
      </c>
      <c r="GH5" s="345">
        <v>0</v>
      </c>
      <c r="GI5" s="345" t="s">
        <v>1462</v>
      </c>
      <c r="GJ5" s="346"/>
      <c r="GK5" s="214">
        <v>43346</v>
      </c>
      <c r="GL5" s="1230" t="s">
        <v>497</v>
      </c>
      <c r="GM5" s="1231">
        <f>DATEDIF(EQ5,GK5,"m")</f>
        <v>9</v>
      </c>
      <c r="GN5" s="347" t="s">
        <v>760</v>
      </c>
      <c r="GO5" s="348">
        <v>0.30115076839999999</v>
      </c>
      <c r="GP5" s="348">
        <v>0.30487603084400006</v>
      </c>
      <c r="GQ5" s="349">
        <v>0.17902162499999985</v>
      </c>
      <c r="GR5" s="349"/>
      <c r="GS5" s="350"/>
      <c r="GT5" s="350"/>
      <c r="GU5" s="122"/>
      <c r="HI5" s="165"/>
      <c r="HJ5" s="165"/>
      <c r="HK5" s="165"/>
      <c r="HL5" s="165"/>
      <c r="HM5" s="165"/>
      <c r="HN5" s="165"/>
      <c r="HO5" s="215"/>
      <c r="HP5" s="215"/>
      <c r="HQ5" s="165"/>
      <c r="HR5" s="165"/>
      <c r="HS5" s="165"/>
      <c r="HT5" s="165"/>
      <c r="HU5" s="165"/>
      <c r="HV5" s="165"/>
      <c r="HW5" s="165"/>
      <c r="HX5" s="165"/>
      <c r="HY5" s="165"/>
      <c r="HZ5" s="165"/>
      <c r="IA5" s="165"/>
      <c r="IB5" s="215"/>
      <c r="IC5" s="165"/>
      <c r="ID5" s="165"/>
      <c r="IE5" s="165"/>
      <c r="IF5" s="165"/>
      <c r="IG5" s="165"/>
      <c r="IH5" s="165"/>
      <c r="II5" s="165"/>
      <c r="IJ5" s="165"/>
      <c r="IK5" s="215"/>
      <c r="IL5" s="165"/>
      <c r="IM5" s="165"/>
      <c r="IN5" s="215"/>
      <c r="IO5" s="165"/>
      <c r="IP5" s="165"/>
      <c r="IQ5" s="165"/>
      <c r="IR5" s="165"/>
      <c r="IS5" s="165"/>
      <c r="IT5" s="215"/>
      <c r="IU5" s="165"/>
      <c r="IV5" s="165"/>
      <c r="IW5" s="165"/>
      <c r="IX5" s="165"/>
      <c r="IY5" s="165"/>
      <c r="IZ5" s="165"/>
      <c r="JA5" s="165"/>
      <c r="JB5" s="165"/>
      <c r="JC5" s="165"/>
      <c r="JD5" s="165"/>
      <c r="JE5" s="165"/>
      <c r="JF5" s="165"/>
      <c r="JG5" s="180"/>
      <c r="JH5" s="180"/>
      <c r="JI5" s="180"/>
      <c r="JJ5" s="241"/>
      <c r="JK5" s="166"/>
      <c r="JL5" s="166"/>
      <c r="JM5" s="166"/>
      <c r="JN5" s="166"/>
      <c r="JO5" s="166"/>
      <c r="JP5" s="166"/>
      <c r="JQ5" s="166"/>
      <c r="JR5" s="166"/>
      <c r="JS5" s="166"/>
      <c r="JT5" s="166"/>
      <c r="JU5" s="166"/>
      <c r="JV5" s="166"/>
      <c r="JW5" s="166"/>
      <c r="JX5" s="166"/>
      <c r="JY5" s="160"/>
      <c r="JZ5" s="166"/>
      <c r="KA5" s="166"/>
      <c r="KB5" s="166"/>
      <c r="KC5" s="166"/>
      <c r="KD5" s="166"/>
      <c r="KE5" s="166"/>
      <c r="KF5" s="166"/>
      <c r="KG5" s="166"/>
      <c r="KH5" s="166"/>
      <c r="KI5" s="166"/>
      <c r="KJ5" s="166"/>
      <c r="KK5" s="166"/>
      <c r="KL5" s="166"/>
      <c r="KM5" s="166"/>
      <c r="KN5" s="166"/>
      <c r="KO5" s="166"/>
      <c r="KP5" s="166"/>
      <c r="KQ5" s="166"/>
      <c r="KR5" s="166"/>
      <c r="KS5" s="166"/>
      <c r="KT5" s="166"/>
      <c r="KU5" s="166"/>
      <c r="KV5" s="166"/>
      <c r="KW5" s="166"/>
      <c r="KX5" s="166"/>
      <c r="KY5" s="166"/>
      <c r="KZ5" s="166"/>
      <c r="LA5" s="166"/>
      <c r="LB5" s="166"/>
      <c r="LC5" s="166"/>
      <c r="LD5" s="166"/>
      <c r="LF5" s="122"/>
      <c r="LG5" s="122"/>
      <c r="LH5" s="122"/>
      <c r="LI5" s="122"/>
      <c r="LJ5" s="122"/>
      <c r="LK5" s="122"/>
      <c r="LL5" s="122"/>
      <c r="LM5" s="122"/>
      <c r="LN5" s="122"/>
      <c r="LO5" s="122"/>
      <c r="LP5" s="122"/>
      <c r="LQ5" s="122"/>
    </row>
    <row r="6" spans="1:338" ht="14.45" hidden="1" customHeight="1">
      <c r="A6" s="122">
        <v>303</v>
      </c>
      <c r="B6" s="122">
        <f>COUNTIFS($D$3:D6,D6,$F$3:F6,F6)</f>
        <v>1</v>
      </c>
      <c r="C6" s="184">
        <v>7519</v>
      </c>
      <c r="D6" s="185" t="s">
        <v>509</v>
      </c>
      <c r="E6" s="186" t="s">
        <v>510</v>
      </c>
      <c r="F6" s="187">
        <v>6561220369</v>
      </c>
      <c r="G6" s="125">
        <v>52</v>
      </c>
      <c r="H6" s="398" t="s">
        <v>511</v>
      </c>
      <c r="I6" s="189" t="s">
        <v>512</v>
      </c>
      <c r="J6" s="190" t="s">
        <v>477</v>
      </c>
      <c r="K6" s="175" t="s">
        <v>478</v>
      </c>
      <c r="L6" s="125">
        <v>5</v>
      </c>
      <c r="M6" s="188">
        <v>9</v>
      </c>
      <c r="N6" s="191" t="s">
        <v>513</v>
      </c>
      <c r="O6" s="186" t="s">
        <v>481</v>
      </c>
      <c r="P6" s="192" t="s">
        <v>502</v>
      </c>
      <c r="Q6" s="192"/>
      <c r="R6" s="193"/>
      <c r="S6" s="194" t="s">
        <v>503</v>
      </c>
      <c r="T6" s="195" t="s">
        <v>504</v>
      </c>
      <c r="U6" s="196" t="s">
        <v>484</v>
      </c>
      <c r="V6" s="197" t="s">
        <v>505</v>
      </c>
      <c r="W6" s="198" t="s">
        <v>506</v>
      </c>
      <c r="X6" s="999" t="s">
        <v>484</v>
      </c>
      <c r="Y6" s="999" t="s">
        <v>484</v>
      </c>
      <c r="Z6" s="199"/>
      <c r="AA6" s="200"/>
      <c r="AB6" s="201"/>
      <c r="AC6" s="202"/>
      <c r="AD6" s="202"/>
      <c r="AE6" s="202"/>
      <c r="AF6" s="202"/>
      <c r="AG6" s="216" t="s">
        <v>485</v>
      </c>
      <c r="AH6" s="1009"/>
      <c r="AK6" s="134"/>
      <c r="AM6" s="135"/>
      <c r="AO6" s="136">
        <v>25.2</v>
      </c>
      <c r="AP6" s="137">
        <v>42.5</v>
      </c>
      <c r="AQ6" s="138">
        <v>31.1</v>
      </c>
      <c r="AR6" s="139">
        <f t="shared" si="0"/>
        <v>98.800000000000011</v>
      </c>
      <c r="AS6" s="140">
        <f t="shared" si="1"/>
        <v>0.59294117647058819</v>
      </c>
      <c r="AT6" s="141">
        <f t="shared" si="2"/>
        <v>18.440470588235293</v>
      </c>
      <c r="AU6" s="142">
        <f t="shared" si="3"/>
        <v>0.34239130434782611</v>
      </c>
      <c r="AV6" s="143">
        <v>23.320080000000004</v>
      </c>
      <c r="AW6" s="143">
        <f>95-AY6</f>
        <v>92.54</v>
      </c>
      <c r="AX6" s="144">
        <v>0.61992000000000003</v>
      </c>
      <c r="AY6" s="145">
        <v>2.46</v>
      </c>
      <c r="AZ6" s="149" t="s">
        <v>487</v>
      </c>
      <c r="BA6" s="204">
        <v>15.6</v>
      </c>
      <c r="BB6" s="205">
        <v>4.5999999999999999E-2</v>
      </c>
      <c r="BC6" s="148"/>
      <c r="BD6" s="148"/>
      <c r="BE6" s="149"/>
      <c r="BF6" s="149"/>
      <c r="BG6" s="145"/>
      <c r="BH6" s="149"/>
      <c r="BJ6" s="149">
        <v>59.1</v>
      </c>
      <c r="BK6" s="149">
        <v>40.6</v>
      </c>
      <c r="BL6" s="150">
        <v>1.4556650246305418</v>
      </c>
      <c r="BM6" s="206">
        <v>0.26</v>
      </c>
      <c r="BN6" s="153">
        <f>BM6*100/AO6</f>
        <v>1.0317460317460319</v>
      </c>
      <c r="BO6" s="149" t="s">
        <v>487</v>
      </c>
      <c r="BP6" s="145">
        <v>34.450000000000003</v>
      </c>
      <c r="BQ6" s="217">
        <v>56.999999999999993</v>
      </c>
      <c r="BR6" s="152"/>
      <c r="BS6" s="153">
        <f t="shared" si="4"/>
        <v>70.5</v>
      </c>
      <c r="BT6" s="152">
        <v>96</v>
      </c>
      <c r="BU6" s="218">
        <v>8401.3513513513517</v>
      </c>
      <c r="BV6" s="152">
        <f>100-BT6</f>
        <v>4</v>
      </c>
      <c r="BW6" s="1039">
        <f>BY6+CA6+CC6</f>
        <v>42.16</v>
      </c>
      <c r="BX6" s="152">
        <v>49.3</v>
      </c>
      <c r="BY6" s="145">
        <f>BX6*AP6/100</f>
        <v>20.952500000000001</v>
      </c>
      <c r="BZ6" s="152">
        <v>21.2</v>
      </c>
      <c r="CA6" s="145">
        <f>BZ6*AP6/100</f>
        <v>9.01</v>
      </c>
      <c r="CB6" s="152">
        <v>28.7</v>
      </c>
      <c r="CC6" s="145">
        <f>CB6*AP6/100</f>
        <v>12.1975</v>
      </c>
      <c r="CD6" s="152"/>
      <c r="CL6" s="143">
        <f t="shared" si="5"/>
        <v>2.3254716981132075</v>
      </c>
      <c r="CM6" s="145"/>
      <c r="CN6" s="145"/>
      <c r="CO6" s="145"/>
      <c r="CP6" s="148"/>
      <c r="CQ6" s="149"/>
      <c r="CR6" s="149"/>
      <c r="CS6" s="149"/>
      <c r="CT6" s="145"/>
      <c r="CU6" s="145"/>
      <c r="CV6" s="145"/>
      <c r="CW6" s="145"/>
      <c r="CX6" s="145"/>
      <c r="CY6" s="209"/>
      <c r="CZ6" s="145"/>
      <c r="DA6" s="209">
        <v>3</v>
      </c>
      <c r="DB6" s="149" t="s">
        <v>514</v>
      </c>
      <c r="DE6" s="991"/>
      <c r="DF6" s="991"/>
      <c r="DG6" s="991"/>
      <c r="DH6" s="991"/>
      <c r="DI6" s="219" t="s">
        <v>515</v>
      </c>
      <c r="DJ6" s="220" t="s">
        <v>485</v>
      </c>
      <c r="DK6" s="162">
        <v>2</v>
      </c>
      <c r="DL6" s="166"/>
      <c r="DM6" s="166"/>
      <c r="DN6" s="164" t="s">
        <v>516</v>
      </c>
      <c r="DO6" s="166"/>
      <c r="DP6" s="168"/>
      <c r="DQ6" s="166"/>
      <c r="DR6" s="165" t="s">
        <v>490</v>
      </c>
      <c r="DS6" s="125" t="s">
        <v>490</v>
      </c>
      <c r="DT6" s="125">
        <v>1753</v>
      </c>
      <c r="DU6" s="125">
        <v>31.9</v>
      </c>
      <c r="DV6" s="125">
        <v>68.099999999999994</v>
      </c>
      <c r="DW6" s="125" t="s">
        <v>490</v>
      </c>
      <c r="DX6" s="125" t="s">
        <v>490</v>
      </c>
      <c r="DY6" s="125" t="s">
        <v>490</v>
      </c>
      <c r="DZ6" s="125" t="s">
        <v>490</v>
      </c>
      <c r="EA6" s="125">
        <v>0</v>
      </c>
      <c r="EC6" s="166"/>
      <c r="ED6" s="166">
        <v>9</v>
      </c>
      <c r="EE6" s="166">
        <v>5</v>
      </c>
      <c r="EF6" s="166"/>
      <c r="EG6" s="166">
        <v>2</v>
      </c>
      <c r="EH6" s="166">
        <v>1</v>
      </c>
      <c r="EI6" s="166">
        <v>160</v>
      </c>
      <c r="EJ6" s="166">
        <v>75</v>
      </c>
      <c r="EK6" s="167">
        <f t="shared" si="6"/>
        <v>29.296875</v>
      </c>
      <c r="EL6" s="166">
        <v>1</v>
      </c>
      <c r="EM6" s="168" t="s">
        <v>490</v>
      </c>
      <c r="EN6" s="166">
        <v>2</v>
      </c>
      <c r="EO6" s="166">
        <v>1</v>
      </c>
      <c r="EP6" s="166">
        <v>2</v>
      </c>
      <c r="EQ6" s="1230">
        <v>43428</v>
      </c>
      <c r="ER6" s="1067">
        <v>7519</v>
      </c>
      <c r="ES6" s="1083">
        <v>75</v>
      </c>
      <c r="ET6" s="1008">
        <v>25734</v>
      </c>
      <c r="EU6" s="1083">
        <v>2</v>
      </c>
      <c r="EV6" s="1074">
        <v>686.24</v>
      </c>
      <c r="EW6" s="1074"/>
      <c r="EX6" s="1163">
        <v>686.24</v>
      </c>
      <c r="EY6" s="1163"/>
      <c r="EZ6" s="1083"/>
      <c r="FA6" s="1083"/>
      <c r="FB6" s="1083"/>
      <c r="FC6" s="1083"/>
      <c r="FD6" s="1135"/>
      <c r="FE6" s="1135"/>
      <c r="FF6" s="1135"/>
      <c r="FG6" s="1202"/>
      <c r="FH6" s="1112">
        <v>2.5544998834227091</v>
      </c>
      <c r="FI6" s="1112"/>
      <c r="FJ6" s="1207">
        <v>1753</v>
      </c>
      <c r="FK6" s="1154" t="s">
        <v>485</v>
      </c>
      <c r="FL6" s="1009"/>
      <c r="FM6" s="122"/>
      <c r="FQ6" s="173">
        <f>DT6/1000</f>
        <v>1.7529999999999999</v>
      </c>
      <c r="FR6" s="222">
        <f>DT6/EX6</f>
        <v>2.5544998834227091</v>
      </c>
      <c r="FS6" s="222"/>
      <c r="FT6" s="223"/>
      <c r="FU6" s="223"/>
      <c r="FV6" s="223"/>
      <c r="GF6" s="175"/>
      <c r="GJ6" s="165"/>
      <c r="GK6" s="214">
        <v>43073</v>
      </c>
      <c r="GL6" s="1230" t="s">
        <v>497</v>
      </c>
      <c r="GM6" s="1231">
        <v>-11</v>
      </c>
      <c r="GN6" s="178"/>
      <c r="GR6" s="125"/>
      <c r="GS6" s="165"/>
      <c r="GT6" s="165"/>
      <c r="GU6" s="122"/>
      <c r="HI6" s="165"/>
      <c r="HJ6" s="165"/>
      <c r="HK6" s="165"/>
      <c r="HL6" s="165"/>
      <c r="HM6" s="165"/>
      <c r="HN6" s="165"/>
      <c r="HO6" s="215"/>
      <c r="HP6" s="215"/>
      <c r="HQ6" s="165"/>
      <c r="HR6" s="165"/>
      <c r="HS6" s="165"/>
      <c r="HT6" s="165"/>
      <c r="HU6" s="165"/>
      <c r="HV6" s="165"/>
      <c r="HW6" s="165"/>
      <c r="HX6" s="165"/>
      <c r="HY6" s="165"/>
      <c r="HZ6" s="165"/>
      <c r="IA6" s="165"/>
      <c r="IB6" s="215"/>
      <c r="IC6" s="165"/>
      <c r="ID6" s="165"/>
      <c r="IE6" s="165"/>
      <c r="IF6" s="165"/>
      <c r="IG6" s="165"/>
      <c r="IH6" s="165"/>
      <c r="II6" s="165"/>
      <c r="IJ6" s="165"/>
      <c r="IK6" s="215"/>
      <c r="IL6" s="165"/>
      <c r="IM6" s="165"/>
      <c r="IN6" s="215"/>
      <c r="IO6" s="165"/>
      <c r="IP6" s="165"/>
      <c r="IQ6" s="165"/>
      <c r="IR6" s="165"/>
      <c r="IS6" s="165"/>
      <c r="IT6" s="215"/>
      <c r="IU6" s="165"/>
      <c r="IV6" s="165"/>
      <c r="IW6" s="165"/>
      <c r="IX6" s="165"/>
      <c r="IY6" s="165"/>
      <c r="IZ6" s="165"/>
      <c r="JA6" s="165"/>
      <c r="JB6" s="165"/>
      <c r="JC6" s="165"/>
      <c r="JD6" s="165"/>
      <c r="JE6" s="165"/>
      <c r="JF6" s="371"/>
      <c r="JG6" s="125"/>
      <c r="JH6" s="125"/>
      <c r="JI6" s="125"/>
      <c r="JJ6" s="182"/>
      <c r="JK6" s="183"/>
      <c r="JL6" s="183"/>
      <c r="JM6" s="183"/>
      <c r="JN6" s="183"/>
      <c r="JO6" s="183"/>
      <c r="JP6" s="183"/>
      <c r="JQ6" s="183"/>
      <c r="JR6" s="183"/>
      <c r="JS6" s="183"/>
      <c r="JT6" s="183"/>
      <c r="JU6" s="183"/>
      <c r="JV6" s="183"/>
      <c r="JW6" s="183"/>
      <c r="JX6" s="183"/>
      <c r="JY6" s="183"/>
      <c r="JZ6" s="183"/>
      <c r="KA6" s="183"/>
      <c r="KB6" s="183"/>
      <c r="KC6" s="183"/>
      <c r="KD6" s="183"/>
      <c r="KE6" s="183"/>
      <c r="KF6" s="183"/>
      <c r="KG6" s="183"/>
      <c r="KH6" s="183"/>
      <c r="KI6" s="183"/>
      <c r="KJ6" s="183"/>
      <c r="KK6" s="183"/>
      <c r="KL6" s="183"/>
      <c r="KM6" s="183"/>
      <c r="KN6" s="183"/>
      <c r="KO6" s="183"/>
      <c r="KP6" s="183"/>
      <c r="KQ6" s="183"/>
      <c r="KR6" s="183"/>
      <c r="KS6" s="183"/>
      <c r="KT6" s="183"/>
      <c r="KU6" s="183"/>
      <c r="KV6" s="183"/>
      <c r="KW6" s="183"/>
      <c r="KX6" s="183"/>
      <c r="KY6" s="183"/>
      <c r="KZ6" s="183"/>
      <c r="LA6" s="183"/>
      <c r="LB6" s="183"/>
      <c r="LC6" s="183"/>
      <c r="LD6" s="1434"/>
      <c r="LE6" s="125"/>
      <c r="LF6" s="125"/>
      <c r="LG6" s="125"/>
      <c r="LH6" s="125"/>
      <c r="LI6" s="125"/>
      <c r="LJ6" s="125"/>
      <c r="LK6" s="125"/>
      <c r="LL6" s="125"/>
      <c r="LM6" s="125"/>
      <c r="LN6" s="125"/>
      <c r="LO6" s="125"/>
      <c r="LP6" s="125"/>
      <c r="LQ6" s="125"/>
      <c r="LR6" s="175"/>
      <c r="LS6" s="175"/>
      <c r="LT6" s="175"/>
      <c r="LU6" s="175"/>
      <c r="LV6" s="175"/>
      <c r="LW6" s="175"/>
      <c r="LX6" s="175"/>
      <c r="LY6" s="183"/>
      <c r="LZ6" s="183"/>
    </row>
    <row r="7" spans="1:338" ht="14.45" hidden="1" customHeight="1">
      <c r="A7" s="122">
        <v>25</v>
      </c>
      <c r="B7" s="122">
        <f>COUNTIFS($D$3:D7,D7,$F$3:F7,F7)</f>
        <v>1</v>
      </c>
      <c r="C7" s="184">
        <v>7921</v>
      </c>
      <c r="D7" s="185" t="s">
        <v>517</v>
      </c>
      <c r="E7" s="186" t="s">
        <v>518</v>
      </c>
      <c r="F7" s="187">
        <v>9112125704</v>
      </c>
      <c r="G7" s="125">
        <v>27</v>
      </c>
      <c r="H7" s="398" t="s">
        <v>519</v>
      </c>
      <c r="I7" s="189" t="s">
        <v>520</v>
      </c>
      <c r="J7" s="190" t="s">
        <v>477</v>
      </c>
      <c r="K7" s="175" t="s">
        <v>478</v>
      </c>
      <c r="L7" s="125">
        <v>4</v>
      </c>
      <c r="M7" s="188" t="s">
        <v>521</v>
      </c>
      <c r="N7" s="191" t="s">
        <v>490</v>
      </c>
      <c r="O7" s="186"/>
      <c r="P7" s="192" t="s">
        <v>522</v>
      </c>
      <c r="Q7" s="192"/>
      <c r="R7" s="193"/>
      <c r="S7" s="194" t="s">
        <v>503</v>
      </c>
      <c r="T7" s="195" t="s">
        <v>523</v>
      </c>
      <c r="U7" s="196" t="s">
        <v>484</v>
      </c>
      <c r="V7" s="197" t="s">
        <v>505</v>
      </c>
      <c r="W7" s="198" t="s">
        <v>506</v>
      </c>
      <c r="X7" s="999" t="s">
        <v>484</v>
      </c>
      <c r="Y7" s="999" t="s">
        <v>484</v>
      </c>
      <c r="Z7" s="199"/>
      <c r="AA7" s="200"/>
      <c r="AB7" s="201"/>
      <c r="AC7" s="202"/>
      <c r="AD7" s="202"/>
      <c r="AE7" s="202"/>
      <c r="AF7" s="202"/>
      <c r="AG7" s="216" t="s">
        <v>507</v>
      </c>
      <c r="AH7" s="1009"/>
      <c r="AK7" s="134"/>
      <c r="AM7" s="135"/>
      <c r="AO7" s="392">
        <v>47.4</v>
      </c>
      <c r="AP7" s="137">
        <v>48.3</v>
      </c>
      <c r="AQ7" s="138">
        <v>4.3</v>
      </c>
      <c r="AR7" s="139">
        <f t="shared" si="0"/>
        <v>99.999999999999986</v>
      </c>
      <c r="AS7" s="140">
        <f t="shared" si="1"/>
        <v>0.98136645962732927</v>
      </c>
      <c r="AT7" s="141">
        <f t="shared" si="2"/>
        <v>4.2198757763975161</v>
      </c>
      <c r="AU7" s="142">
        <f t="shared" si="3"/>
        <v>0.90114068441064643</v>
      </c>
      <c r="AV7" s="145">
        <f>AW7*AO7/100</f>
        <v>44.048820000000006</v>
      </c>
      <c r="AW7" s="143">
        <f>95-AY7</f>
        <v>92.93</v>
      </c>
      <c r="AX7" s="144">
        <v>0.86112</v>
      </c>
      <c r="AY7" s="145">
        <v>2.0699999999999998</v>
      </c>
      <c r="AZ7" s="149" t="s">
        <v>487</v>
      </c>
      <c r="BA7" s="204">
        <v>22.8</v>
      </c>
      <c r="BB7" s="205">
        <v>5.8999999999999997E-2</v>
      </c>
      <c r="BC7" s="148"/>
      <c r="BD7" s="148"/>
      <c r="BE7" s="149"/>
      <c r="BF7" s="149"/>
      <c r="BG7" s="145"/>
      <c r="BH7" s="149"/>
      <c r="BJ7" s="149">
        <v>59.6</v>
      </c>
      <c r="BK7" s="149">
        <v>40.1</v>
      </c>
      <c r="BL7" s="150">
        <v>1.486284289276808</v>
      </c>
      <c r="BM7" s="206">
        <v>0.56999999999999995</v>
      </c>
      <c r="BN7" s="153">
        <f>BM7*100/AO7</f>
        <v>1.2025316455696202</v>
      </c>
      <c r="BO7" s="149" t="s">
        <v>487</v>
      </c>
      <c r="BP7" s="145">
        <v>61.499999999999993</v>
      </c>
      <c r="BQ7" s="217">
        <v>73.8</v>
      </c>
      <c r="BR7" s="152"/>
      <c r="BS7" s="153">
        <f t="shared" si="4"/>
        <v>39.5</v>
      </c>
      <c r="BT7" s="153">
        <v>100</v>
      </c>
      <c r="BU7" s="174">
        <v>6625</v>
      </c>
      <c r="BV7" s="153">
        <v>0</v>
      </c>
      <c r="BW7" s="153">
        <v>46.099999999999994</v>
      </c>
      <c r="BX7" s="153">
        <v>9.8000000000000007</v>
      </c>
      <c r="BY7" s="153">
        <v>4.0999999999999996</v>
      </c>
      <c r="BZ7" s="153">
        <v>29.7</v>
      </c>
      <c r="CA7" s="145">
        <f>BZ7*AP7/100</f>
        <v>14.3451</v>
      </c>
      <c r="CB7" s="153">
        <v>58.4</v>
      </c>
      <c r="CC7" s="153">
        <v>29.7</v>
      </c>
      <c r="CD7" s="153">
        <v>1.2</v>
      </c>
      <c r="CL7" s="157">
        <f t="shared" si="5"/>
        <v>0.32996632996633002</v>
      </c>
      <c r="CM7" s="145"/>
      <c r="CN7" s="145"/>
      <c r="CO7" s="145"/>
      <c r="CP7" s="148"/>
      <c r="CQ7" s="149"/>
      <c r="CR7" s="149"/>
      <c r="CS7" s="149"/>
      <c r="CT7" s="145"/>
      <c r="CU7" s="145"/>
      <c r="CV7" s="145"/>
      <c r="CW7" s="145"/>
      <c r="CX7" s="145"/>
      <c r="CY7" s="209"/>
      <c r="CZ7" s="145"/>
      <c r="DA7" s="209" t="s">
        <v>524</v>
      </c>
      <c r="DB7" s="149" t="s">
        <v>488</v>
      </c>
      <c r="DE7" s="991"/>
      <c r="DF7" s="991"/>
      <c r="DG7" s="991"/>
      <c r="DH7" s="991"/>
      <c r="DI7" s="160" t="s">
        <v>489</v>
      </c>
      <c r="DJ7" s="211" t="s">
        <v>507</v>
      </c>
      <c r="DK7" s="162">
        <v>2</v>
      </c>
      <c r="DL7" s="166"/>
      <c r="DM7" s="166"/>
      <c r="DN7" s="164">
        <v>0</v>
      </c>
      <c r="DO7" s="166"/>
      <c r="DP7" s="168"/>
      <c r="DQ7" s="166"/>
      <c r="DR7" s="165" t="s">
        <v>490</v>
      </c>
      <c r="DS7" s="125" t="s">
        <v>490</v>
      </c>
      <c r="DT7" s="125">
        <v>224</v>
      </c>
      <c r="DU7" s="125">
        <v>10.3</v>
      </c>
      <c r="DV7" s="125">
        <v>89.7</v>
      </c>
      <c r="DW7" s="125" t="s">
        <v>490</v>
      </c>
      <c r="DX7" s="125" t="s">
        <v>490</v>
      </c>
      <c r="DY7" s="125" t="s">
        <v>490</v>
      </c>
      <c r="DZ7" s="125" t="s">
        <v>490</v>
      </c>
      <c r="EA7" s="125">
        <v>0</v>
      </c>
      <c r="EC7" s="166"/>
      <c r="ED7" s="166" t="s">
        <v>521</v>
      </c>
      <c r="EE7" s="166">
        <v>4</v>
      </c>
      <c r="EF7" s="166"/>
      <c r="EG7" s="166">
        <v>2</v>
      </c>
      <c r="EH7" s="166">
        <v>0</v>
      </c>
      <c r="EI7" s="166">
        <v>181</v>
      </c>
      <c r="EJ7" s="166">
        <v>78</v>
      </c>
      <c r="EK7" s="167">
        <f t="shared" si="6"/>
        <v>23.808797045267237</v>
      </c>
      <c r="EL7" s="166">
        <v>0</v>
      </c>
      <c r="EM7" s="168" t="s">
        <v>490</v>
      </c>
      <c r="EN7" s="166">
        <v>0</v>
      </c>
      <c r="EO7" s="166">
        <v>0</v>
      </c>
      <c r="EP7" s="166">
        <v>4</v>
      </c>
      <c r="EQ7" s="1230">
        <v>43455</v>
      </c>
      <c r="ER7" s="1067">
        <v>7921</v>
      </c>
      <c r="ES7" s="1008">
        <v>75</v>
      </c>
      <c r="ET7" s="1083">
        <v>204487</v>
      </c>
      <c r="EU7" s="1083">
        <v>2</v>
      </c>
      <c r="EV7" s="1074">
        <v>5452.9866666666667</v>
      </c>
      <c r="EW7" s="1083">
        <v>3897</v>
      </c>
      <c r="EX7" s="1075">
        <v>103.92</v>
      </c>
      <c r="EY7" s="1075">
        <v>415.68</v>
      </c>
      <c r="EZ7" s="1083"/>
      <c r="FA7" s="1083"/>
      <c r="FB7" s="1083"/>
      <c r="FC7" s="1083"/>
      <c r="FD7" s="1083"/>
      <c r="FE7" s="1083"/>
      <c r="FF7" s="1083"/>
      <c r="FG7" s="1083"/>
      <c r="FH7" s="1112">
        <v>2.1555042340261741</v>
      </c>
      <c r="FI7" s="1083"/>
      <c r="FJ7" s="1114">
        <v>224</v>
      </c>
      <c r="FK7" s="1154" t="s">
        <v>507</v>
      </c>
      <c r="FL7" s="133"/>
      <c r="FM7" s="172">
        <v>1.905744619462362</v>
      </c>
      <c r="FN7" s="213">
        <f>EX7/1000</f>
        <v>0.10392</v>
      </c>
      <c r="FP7" s="172">
        <v>1.905744619462362</v>
      </c>
      <c r="FQ7" s="213">
        <v>0.10392</v>
      </c>
      <c r="FR7" s="222">
        <f>DT7/EX7</f>
        <v>2.1555042340261741</v>
      </c>
      <c r="FS7" s="222"/>
      <c r="FT7" s="223"/>
      <c r="FU7" s="223"/>
      <c r="FV7" s="223"/>
      <c r="GF7" s="175"/>
      <c r="GJ7" s="165"/>
      <c r="GK7" s="214">
        <v>43138</v>
      </c>
      <c r="GL7" s="1230" t="s">
        <v>497</v>
      </c>
      <c r="GM7" s="1231">
        <v>-10</v>
      </c>
      <c r="GN7" s="178"/>
      <c r="GR7" s="125"/>
      <c r="GS7" s="165"/>
      <c r="GT7" s="165"/>
      <c r="GU7" s="122"/>
      <c r="HI7" s="165"/>
      <c r="HJ7" s="165"/>
      <c r="HK7" s="165"/>
      <c r="HL7" s="165"/>
      <c r="HM7" s="165"/>
      <c r="HN7" s="165"/>
      <c r="HO7" s="215"/>
      <c r="HP7" s="215"/>
      <c r="HQ7" s="165"/>
      <c r="HR7" s="165"/>
      <c r="HS7" s="165"/>
      <c r="HT7" s="165"/>
      <c r="HU7" s="165"/>
      <c r="HV7" s="165"/>
      <c r="HW7" s="165"/>
      <c r="HX7" s="165"/>
      <c r="HY7" s="165"/>
      <c r="HZ7" s="165"/>
      <c r="IA7" s="165"/>
      <c r="IB7" s="215"/>
      <c r="IC7" s="165"/>
      <c r="ID7" s="165"/>
      <c r="IE7" s="165"/>
      <c r="IF7" s="165"/>
      <c r="IG7" s="165"/>
      <c r="IH7" s="165"/>
      <c r="II7" s="165"/>
      <c r="IJ7" s="165"/>
      <c r="IK7" s="215"/>
      <c r="IL7" s="165"/>
      <c r="IM7" s="165"/>
      <c r="IN7" s="215"/>
      <c r="IO7" s="165"/>
      <c r="IP7" s="165"/>
      <c r="IQ7" s="165"/>
      <c r="IR7" s="165"/>
      <c r="IS7" s="165"/>
      <c r="IT7" s="215"/>
      <c r="IU7" s="165"/>
      <c r="IV7" s="165"/>
      <c r="IW7" s="165"/>
      <c r="IX7" s="165"/>
      <c r="IY7" s="165"/>
      <c r="IZ7" s="165"/>
      <c r="JA7" s="165"/>
      <c r="JB7" s="165"/>
      <c r="JC7" s="165"/>
      <c r="JD7" s="165"/>
      <c r="JE7" s="165"/>
      <c r="JF7" s="371"/>
      <c r="JG7" s="125"/>
      <c r="JH7" s="125"/>
      <c r="JI7" s="125"/>
      <c r="JJ7" s="182"/>
      <c r="JK7" s="183"/>
      <c r="JL7" s="183"/>
      <c r="JM7" s="183"/>
      <c r="JN7" s="183"/>
      <c r="JO7" s="183"/>
      <c r="JP7" s="183"/>
      <c r="JQ7" s="183"/>
      <c r="JR7" s="183"/>
      <c r="JS7" s="183"/>
      <c r="JT7" s="183"/>
      <c r="JU7" s="183"/>
      <c r="JV7" s="183"/>
      <c r="JW7" s="183"/>
      <c r="JX7" s="183"/>
      <c r="JY7" s="183"/>
      <c r="JZ7" s="183"/>
      <c r="KA7" s="183"/>
      <c r="KB7" s="183"/>
      <c r="KC7" s="183"/>
      <c r="KD7" s="183"/>
      <c r="KE7" s="183"/>
      <c r="KF7" s="183"/>
      <c r="KG7" s="183"/>
      <c r="KH7" s="183"/>
      <c r="KI7" s="183"/>
      <c r="KJ7" s="183"/>
      <c r="KK7" s="183"/>
      <c r="KL7" s="183"/>
      <c r="KM7" s="183"/>
      <c r="KN7" s="183"/>
      <c r="KO7" s="183"/>
      <c r="KP7" s="183"/>
      <c r="KQ7" s="183"/>
      <c r="KR7" s="183"/>
      <c r="KS7" s="183"/>
      <c r="KT7" s="183"/>
      <c r="KU7" s="183"/>
      <c r="KV7" s="183"/>
      <c r="KW7" s="183"/>
      <c r="KX7" s="183"/>
      <c r="KY7" s="183"/>
      <c r="KZ7" s="183"/>
      <c r="LA7" s="183"/>
      <c r="LB7" s="183"/>
      <c r="LC7" s="183"/>
      <c r="LD7" s="1434"/>
      <c r="LE7" s="125"/>
      <c r="LF7" s="125"/>
      <c r="LG7" s="125"/>
      <c r="LH7" s="125"/>
      <c r="LI7" s="125"/>
      <c r="LJ7" s="125"/>
      <c r="LK7" s="125"/>
      <c r="LL7" s="125"/>
      <c r="LM7" s="125"/>
      <c r="LN7" s="125"/>
      <c r="LO7" s="125"/>
      <c r="LP7" s="125"/>
      <c r="LQ7" s="125"/>
      <c r="LR7" s="175"/>
      <c r="LS7" s="175"/>
      <c r="LT7" s="175"/>
      <c r="LU7" s="175"/>
      <c r="LV7" s="175"/>
      <c r="LW7" s="175"/>
      <c r="LX7" s="175"/>
      <c r="LY7" s="183"/>
      <c r="LZ7" s="183"/>
    </row>
    <row r="8" spans="1:338" ht="14.45" hidden="1" customHeight="1">
      <c r="A8" s="122">
        <v>82</v>
      </c>
      <c r="B8" s="122">
        <f>COUNTIFS($D$3:D8,D8,$F$3:F8,F8)</f>
        <v>1</v>
      </c>
      <c r="C8" s="184">
        <v>12482</v>
      </c>
      <c r="D8" s="185" t="s">
        <v>525</v>
      </c>
      <c r="E8" s="186" t="s">
        <v>526</v>
      </c>
      <c r="F8" s="187">
        <v>8101163521</v>
      </c>
      <c r="G8" s="125">
        <f>LEFT(H8,4)-CONCATENATE(IF(LEFT(F8, 2)&lt;MID(H8, 3, 4), 20, 19),LEFT(F8,2))</f>
        <v>39</v>
      </c>
      <c r="H8" s="398" t="s">
        <v>527</v>
      </c>
      <c r="I8" s="224" t="s">
        <v>528</v>
      </c>
      <c r="J8" s="190" t="s">
        <v>477</v>
      </c>
      <c r="K8" s="188" t="s">
        <v>478</v>
      </c>
      <c r="L8" s="125">
        <v>9</v>
      </c>
      <c r="M8" s="188">
        <v>2</v>
      </c>
      <c r="N8" s="191" t="s">
        <v>490</v>
      </c>
      <c r="O8" s="225"/>
      <c r="P8" s="225" t="s">
        <v>529</v>
      </c>
      <c r="Q8" s="192"/>
      <c r="R8" s="193"/>
      <c r="S8" s="191"/>
      <c r="T8" s="226" t="s">
        <v>530</v>
      </c>
      <c r="U8" s="226"/>
      <c r="V8" s="227" t="s">
        <v>531</v>
      </c>
      <c r="W8" s="228"/>
      <c r="X8" s="1005"/>
      <c r="Y8" s="1005"/>
      <c r="Z8" s="229"/>
      <c r="AA8" s="225" t="s">
        <v>532</v>
      </c>
      <c r="AB8" s="125"/>
      <c r="AC8" s="230">
        <v>341</v>
      </c>
      <c r="AD8" s="230">
        <v>3000</v>
      </c>
      <c r="AE8" s="231"/>
      <c r="AF8" s="231"/>
      <c r="AG8" s="231" t="s">
        <v>507</v>
      </c>
      <c r="AH8" s="230">
        <v>250</v>
      </c>
      <c r="AI8"/>
      <c r="AJ8"/>
      <c r="AM8"/>
      <c r="AO8" s="136">
        <v>41.8</v>
      </c>
      <c r="AP8" s="137">
        <v>48.8</v>
      </c>
      <c r="AQ8" s="138">
        <v>7.42</v>
      </c>
      <c r="AR8" s="139">
        <f t="shared" si="0"/>
        <v>98.02</v>
      </c>
      <c r="AS8" s="140">
        <f t="shared" si="1"/>
        <v>0.85655737704918034</v>
      </c>
      <c r="AT8" s="141">
        <f t="shared" si="2"/>
        <v>6.3556557377049181</v>
      </c>
      <c r="AU8" s="142">
        <f t="shared" si="3"/>
        <v>0.74350764852365703</v>
      </c>
      <c r="AV8" s="143">
        <f>AW8*AO8/100</f>
        <v>39.456559999999996</v>
      </c>
      <c r="AW8" s="143">
        <f>97-AY8-(CD8*100/AO8)</f>
        <v>94.393684210526317</v>
      </c>
      <c r="AX8" s="144">
        <v>0.86943999999999999</v>
      </c>
      <c r="AY8" s="143">
        <v>2.08</v>
      </c>
      <c r="AZ8" s="122" t="s">
        <v>487</v>
      </c>
      <c r="BA8" s="204">
        <v>50.1</v>
      </c>
      <c r="BB8" s="147" t="s">
        <v>487</v>
      </c>
      <c r="BC8" s="153">
        <v>0.55000000000000004</v>
      </c>
      <c r="BD8" s="153"/>
      <c r="BE8" s="145"/>
      <c r="BF8" s="143"/>
      <c r="BG8" s="149">
        <v>6903</v>
      </c>
      <c r="BH8" s="233">
        <v>371.2</v>
      </c>
      <c r="BI8" s="234">
        <v>0.22</v>
      </c>
      <c r="BJ8" s="143">
        <v>39.5</v>
      </c>
      <c r="BK8" s="122">
        <v>60.5</v>
      </c>
      <c r="BL8" s="150">
        <f>BJ8/BK8</f>
        <v>0.65289256198347112</v>
      </c>
      <c r="BM8" s="206">
        <v>0.81</v>
      </c>
      <c r="BN8" s="153">
        <f>BM8*100/AO8</f>
        <v>1.9377990430622012</v>
      </c>
      <c r="BO8" s="122" t="s">
        <v>487</v>
      </c>
      <c r="BP8" s="122">
        <v>35.799999999999997</v>
      </c>
      <c r="BQ8" s="234">
        <v>61.358999999999988</v>
      </c>
      <c r="BR8" s="174">
        <v>41608.5</v>
      </c>
      <c r="BS8" s="153">
        <f t="shared" si="4"/>
        <v>41.3</v>
      </c>
      <c r="BT8" s="158">
        <v>90.5</v>
      </c>
      <c r="BU8" s="158">
        <v>7656</v>
      </c>
      <c r="BV8" s="153">
        <f>100-BT8</f>
        <v>9.5</v>
      </c>
      <c r="BW8" s="1039">
        <f>BY8+CA8+CC8</f>
        <v>47.775199999999998</v>
      </c>
      <c r="BX8" s="158">
        <v>17.7</v>
      </c>
      <c r="BY8" s="145">
        <f>BX8*AP8/100</f>
        <v>8.6375999999999991</v>
      </c>
      <c r="BZ8" s="158">
        <v>23.6</v>
      </c>
      <c r="CA8" s="145">
        <f>BZ8*AP8/100</f>
        <v>11.5168</v>
      </c>
      <c r="CB8" s="158">
        <v>56.6</v>
      </c>
      <c r="CC8" s="145">
        <f>CB8*AP8/100</f>
        <v>27.620799999999999</v>
      </c>
      <c r="CD8" s="145">
        <v>0.22</v>
      </c>
      <c r="CE8" s="151">
        <v>95</v>
      </c>
      <c r="CF8" s="235">
        <v>6342.7</v>
      </c>
      <c r="CG8" s="151">
        <v>86.7</v>
      </c>
      <c r="CH8" s="235">
        <v>4179.2</v>
      </c>
      <c r="CI8" s="151">
        <v>46.7</v>
      </c>
      <c r="CJ8" s="151">
        <v>64.900000000000006</v>
      </c>
      <c r="CK8" s="235">
        <v>3544.5</v>
      </c>
      <c r="CL8" s="143">
        <f t="shared" si="5"/>
        <v>0.74999999999999989</v>
      </c>
      <c r="CM8" s="145"/>
      <c r="CN8" s="145"/>
      <c r="CO8" s="145"/>
      <c r="CP8" s="153"/>
      <c r="CQ8" s="145">
        <v>7.09</v>
      </c>
      <c r="CR8" s="143"/>
      <c r="CS8" s="143"/>
      <c r="CT8" s="145"/>
      <c r="CU8" s="236"/>
      <c r="CV8" s="236"/>
      <c r="CW8" s="145"/>
      <c r="CX8" s="145"/>
      <c r="CZ8" s="145"/>
      <c r="DB8" s="237" t="s">
        <v>488</v>
      </c>
      <c r="DC8" s="238"/>
      <c r="DD8" s="239" t="s">
        <v>533</v>
      </c>
      <c r="DE8" s="991"/>
      <c r="DF8" s="991"/>
      <c r="DG8" s="991"/>
      <c r="DH8" s="991"/>
      <c r="DI8" s="125" t="s">
        <v>489</v>
      </c>
      <c r="DJ8" s="240" t="s">
        <v>507</v>
      </c>
      <c r="DK8" s="166">
        <v>2</v>
      </c>
      <c r="DL8" s="166"/>
      <c r="DM8" s="166"/>
      <c r="DN8" s="164">
        <v>0</v>
      </c>
      <c r="DO8" s="166"/>
      <c r="DP8" s="166"/>
      <c r="DQ8" s="166"/>
      <c r="DR8" s="165" t="s">
        <v>490</v>
      </c>
      <c r="DS8" s="125" t="s">
        <v>490</v>
      </c>
      <c r="DT8" s="125">
        <v>476</v>
      </c>
      <c r="DU8" s="125">
        <v>20.399999999999999</v>
      </c>
      <c r="DV8" s="125">
        <v>79.599999999999994</v>
      </c>
      <c r="DW8" s="125" t="s">
        <v>490</v>
      </c>
      <c r="DX8" s="125" t="s">
        <v>490</v>
      </c>
      <c r="DY8" s="125" t="s">
        <v>490</v>
      </c>
      <c r="DZ8" s="125" t="s">
        <v>490</v>
      </c>
      <c r="EA8" s="125">
        <v>0</v>
      </c>
      <c r="EC8" s="242"/>
      <c r="ED8" s="242"/>
      <c r="EE8" s="166">
        <v>9</v>
      </c>
      <c r="EF8" s="166"/>
      <c r="EG8" s="166"/>
      <c r="EH8" s="242"/>
      <c r="EI8" s="243">
        <v>172</v>
      </c>
      <c r="EJ8" s="243">
        <v>82</v>
      </c>
      <c r="EK8" s="167">
        <f t="shared" si="6"/>
        <v>27.717685235262298</v>
      </c>
      <c r="EL8" s="166">
        <v>1</v>
      </c>
      <c r="EM8" s="166" t="s">
        <v>534</v>
      </c>
      <c r="EN8" s="166">
        <v>2</v>
      </c>
      <c r="EO8" s="166">
        <v>1</v>
      </c>
      <c r="EP8" s="242" t="s">
        <v>535</v>
      </c>
      <c r="EQ8" s="1230">
        <v>44167</v>
      </c>
      <c r="ER8" s="1070">
        <v>12482</v>
      </c>
      <c r="ES8" s="1109">
        <v>75</v>
      </c>
      <c r="ET8" s="1109">
        <v>7376</v>
      </c>
      <c r="EU8" s="1109">
        <v>4000</v>
      </c>
      <c r="EV8" s="1109">
        <v>40560</v>
      </c>
      <c r="EW8" s="1109">
        <v>2375</v>
      </c>
      <c r="EX8" s="1193">
        <f>EW8/EU8*EV8/ES8</f>
        <v>321.10000000000002</v>
      </c>
      <c r="EY8" s="1075">
        <f>L8*EX8</f>
        <v>2889.9</v>
      </c>
      <c r="EZ8" s="1009"/>
      <c r="FA8" s="1009"/>
      <c r="FB8" s="1009"/>
      <c r="FC8" s="1009"/>
      <c r="FD8" s="1068"/>
      <c r="FE8" s="1068"/>
      <c r="FF8" s="1068"/>
      <c r="FG8" s="1080"/>
      <c r="FH8" s="993"/>
      <c r="FI8" s="1080"/>
      <c r="FJ8" s="1085"/>
      <c r="FK8" s="1017"/>
      <c r="FL8" s="133"/>
      <c r="FM8" s="122"/>
      <c r="FN8" s="213">
        <f>AC8/1000</f>
        <v>0.34100000000000003</v>
      </c>
      <c r="FP8" s="141">
        <f>EW8*100/ET8</f>
        <v>32.199023861171369</v>
      </c>
      <c r="FQ8" s="247">
        <f>EX8/1000</f>
        <v>0.3211</v>
      </c>
      <c r="FR8" s="170">
        <f>DT8/EX8</f>
        <v>1.4824042354406726</v>
      </c>
      <c r="FS8" s="174">
        <v>50</v>
      </c>
      <c r="FT8" s="183" t="s">
        <v>490</v>
      </c>
      <c r="FU8" s="183" t="s">
        <v>536</v>
      </c>
      <c r="FV8" s="183" t="s">
        <v>537</v>
      </c>
      <c r="FW8" s="125">
        <v>0</v>
      </c>
      <c r="FX8" s="188" t="s">
        <v>538</v>
      </c>
      <c r="FY8" s="125">
        <v>1</v>
      </c>
      <c r="FZ8" s="183" t="s">
        <v>539</v>
      </c>
      <c r="GD8" s="125">
        <v>1</v>
      </c>
      <c r="GE8" s="248" t="s">
        <v>540</v>
      </c>
      <c r="GF8" s="183" t="s">
        <v>541</v>
      </c>
      <c r="GG8" s="125">
        <v>0</v>
      </c>
      <c r="GH8" s="175">
        <v>0</v>
      </c>
      <c r="GI8" s="183" t="s">
        <v>542</v>
      </c>
      <c r="GJ8" s="165"/>
      <c r="GK8" s="214">
        <v>43893</v>
      </c>
      <c r="GL8" s="1230" t="s">
        <v>497</v>
      </c>
      <c r="GM8" s="1231">
        <v>-9</v>
      </c>
      <c r="GN8" s="178" t="s">
        <v>543</v>
      </c>
      <c r="GR8" s="184"/>
      <c r="GS8" s="165"/>
      <c r="GT8" s="165"/>
      <c r="GV8" s="249">
        <v>0</v>
      </c>
      <c r="GW8" s="249">
        <v>0</v>
      </c>
      <c r="GX8" s="249">
        <v>127.01</v>
      </c>
      <c r="GY8" s="249">
        <v>0</v>
      </c>
      <c r="GZ8" s="249">
        <v>0</v>
      </c>
      <c r="HA8" s="249">
        <v>0</v>
      </c>
      <c r="HB8" s="249">
        <v>4622.6000000000004</v>
      </c>
      <c r="HC8" s="249">
        <v>0</v>
      </c>
      <c r="HD8" s="249">
        <v>346</v>
      </c>
      <c r="HE8" s="249">
        <v>121.95</v>
      </c>
      <c r="HF8" s="249">
        <v>0</v>
      </c>
      <c r="HG8" s="249">
        <v>0</v>
      </c>
      <c r="HH8" s="249">
        <v>175.5</v>
      </c>
      <c r="HI8" s="215">
        <v>1</v>
      </c>
      <c r="HJ8" s="250">
        <v>21.5</v>
      </c>
      <c r="HK8" s="250">
        <v>93</v>
      </c>
      <c r="HL8" s="251">
        <v>11429</v>
      </c>
      <c r="HM8" s="250">
        <v>34.1</v>
      </c>
      <c r="HN8" s="250">
        <v>90.1</v>
      </c>
      <c r="HO8" s="251">
        <v>3120</v>
      </c>
      <c r="HP8" s="251">
        <v>1392</v>
      </c>
      <c r="HQ8" s="250">
        <v>7.11</v>
      </c>
      <c r="HR8" s="250">
        <v>13.4</v>
      </c>
      <c r="HS8" s="250">
        <v>1.58</v>
      </c>
      <c r="HT8" s="250">
        <v>68.8</v>
      </c>
      <c r="HU8" s="250">
        <v>94</v>
      </c>
      <c r="HV8" s="251">
        <v>4811</v>
      </c>
      <c r="HW8" s="250">
        <v>37.6</v>
      </c>
      <c r="HX8" s="250">
        <v>77.3</v>
      </c>
      <c r="HY8" s="250">
        <v>10.8</v>
      </c>
      <c r="HZ8" s="250">
        <v>33.200000000000003</v>
      </c>
      <c r="IA8" s="250">
        <v>90.6</v>
      </c>
      <c r="IB8" s="251">
        <v>3201</v>
      </c>
      <c r="IC8" s="250">
        <v>14.7</v>
      </c>
      <c r="ID8" s="250">
        <v>20.5</v>
      </c>
      <c r="IE8" s="250">
        <v>11.7</v>
      </c>
      <c r="IF8" s="250">
        <v>91</v>
      </c>
      <c r="IG8" s="251">
        <v>9751</v>
      </c>
      <c r="IH8" s="250">
        <v>54.7</v>
      </c>
      <c r="II8" s="250">
        <v>1.52</v>
      </c>
      <c r="IJ8" s="250">
        <v>82.4</v>
      </c>
      <c r="IK8" s="251">
        <v>2865</v>
      </c>
      <c r="IL8" s="250">
        <v>2.35</v>
      </c>
      <c r="IM8" s="250">
        <v>71.099999999999994</v>
      </c>
      <c r="IN8" s="251">
        <v>3221</v>
      </c>
      <c r="IO8" s="250">
        <v>20.6</v>
      </c>
      <c r="IP8" s="250">
        <v>77.8</v>
      </c>
      <c r="IQ8" s="250">
        <v>33.700000000000003</v>
      </c>
      <c r="IR8" s="250">
        <v>8.49</v>
      </c>
      <c r="IS8" s="250">
        <v>85.3</v>
      </c>
      <c r="IT8" s="251">
        <v>2934</v>
      </c>
      <c r="IU8" s="250">
        <v>7.12</v>
      </c>
      <c r="IV8" s="250">
        <v>56.2</v>
      </c>
      <c r="IW8" s="250">
        <v>0.31</v>
      </c>
      <c r="IX8" s="250">
        <v>91.1</v>
      </c>
      <c r="IY8" s="250">
        <v>3761</v>
      </c>
      <c r="IZ8" s="250">
        <v>2.66</v>
      </c>
      <c r="JA8" s="250">
        <v>11.3</v>
      </c>
      <c r="JB8" s="250">
        <v>69.7</v>
      </c>
      <c r="JC8" s="250">
        <v>0.16</v>
      </c>
      <c r="JD8" s="251">
        <v>9</v>
      </c>
      <c r="JE8" s="252">
        <v>2</v>
      </c>
      <c r="JF8" s="1174">
        <v>1</v>
      </c>
      <c r="JG8" s="183"/>
      <c r="JH8" s="183"/>
      <c r="JI8" s="249"/>
      <c r="JJ8" s="182"/>
      <c r="JK8" s="183"/>
      <c r="JL8" s="183"/>
      <c r="JM8" s="183"/>
      <c r="JN8" s="183"/>
      <c r="JO8" s="183"/>
      <c r="JP8" s="183"/>
      <c r="JQ8" s="183"/>
      <c r="JR8" s="183"/>
      <c r="JS8" s="183"/>
      <c r="JT8" s="183"/>
      <c r="JU8" s="183"/>
      <c r="JV8" s="183"/>
      <c r="JW8" s="183"/>
      <c r="JX8" s="183"/>
      <c r="JY8" s="183"/>
      <c r="JZ8" s="183"/>
      <c r="KA8" s="183"/>
      <c r="KB8" s="183"/>
      <c r="KC8" s="183"/>
      <c r="KD8" s="183"/>
      <c r="KE8" s="183"/>
      <c r="KF8" s="183"/>
      <c r="KG8" s="183"/>
      <c r="KH8" s="183"/>
      <c r="KI8" s="183"/>
      <c r="KJ8" s="183"/>
      <c r="KK8" s="183"/>
      <c r="KL8" s="183"/>
      <c r="KM8" s="183"/>
      <c r="KN8" s="183"/>
      <c r="KO8" s="183"/>
      <c r="KP8" s="183"/>
      <c r="KQ8" s="183"/>
      <c r="KR8" s="183"/>
      <c r="KS8" s="183"/>
      <c r="KT8" s="183"/>
      <c r="KU8" s="183"/>
      <c r="KV8" s="183"/>
      <c r="KW8" s="183"/>
      <c r="KX8" s="183"/>
      <c r="KY8" s="183"/>
      <c r="KZ8" s="183"/>
      <c r="LA8" s="183"/>
      <c r="LB8" s="183"/>
      <c r="LC8" s="183"/>
      <c r="LD8" s="1434"/>
      <c r="LE8" s="125"/>
      <c r="LF8" s="175"/>
      <c r="LG8" s="175"/>
      <c r="LH8" s="175"/>
      <c r="LI8" s="175"/>
      <c r="LJ8" s="175"/>
      <c r="LK8" s="175"/>
      <c r="LL8" s="175"/>
      <c r="LM8" s="175"/>
      <c r="LN8" s="175"/>
      <c r="LO8" s="175"/>
      <c r="LP8" s="175"/>
      <c r="LQ8" s="175"/>
      <c r="LR8" s="175"/>
      <c r="LS8" s="175"/>
      <c r="LT8" s="175"/>
      <c r="LU8" s="175"/>
      <c r="LV8" s="175"/>
      <c r="LW8" s="175"/>
      <c r="LX8" s="175"/>
      <c r="LY8" s="183"/>
      <c r="LZ8" s="183"/>
    </row>
    <row r="9" spans="1:338" ht="14.45" hidden="1" customHeight="1">
      <c r="A9" s="122">
        <v>113</v>
      </c>
      <c r="B9" s="122">
        <f>COUNTIFS($D$3:D9,D9,$F$3:F9,F9)</f>
        <v>1</v>
      </c>
      <c r="C9" s="184">
        <v>10488</v>
      </c>
      <c r="D9" s="185" t="s">
        <v>544</v>
      </c>
      <c r="E9" s="186" t="s">
        <v>545</v>
      </c>
      <c r="F9" s="188">
        <v>476125424</v>
      </c>
      <c r="G9" s="125">
        <f>LEFT(H9,4)-CONCATENATE(19,LEFT(F9,2))</f>
        <v>72</v>
      </c>
      <c r="H9" s="398" t="s">
        <v>546</v>
      </c>
      <c r="I9" s="224" t="s">
        <v>547</v>
      </c>
      <c r="J9" s="190" t="s">
        <v>477</v>
      </c>
      <c r="K9" s="188" t="s">
        <v>478</v>
      </c>
      <c r="L9" s="125">
        <v>33</v>
      </c>
      <c r="M9" s="188">
        <v>1</v>
      </c>
      <c r="N9" s="191" t="s">
        <v>490</v>
      </c>
      <c r="O9" s="225"/>
      <c r="P9" s="225" t="s">
        <v>548</v>
      </c>
      <c r="Q9" s="225"/>
      <c r="R9" s="253"/>
      <c r="S9" s="194" t="s">
        <v>484</v>
      </c>
      <c r="T9" s="197" t="s">
        <v>484</v>
      </c>
      <c r="U9" s="197" t="s">
        <v>484</v>
      </c>
      <c r="V9" s="254" t="s">
        <v>549</v>
      </c>
      <c r="W9" s="255" t="s">
        <v>484</v>
      </c>
      <c r="X9" s="1008" t="s">
        <v>484</v>
      </c>
      <c r="Y9" s="1008" t="s">
        <v>484</v>
      </c>
      <c r="Z9" s="229" t="s">
        <v>550</v>
      </c>
      <c r="AA9" s="225"/>
      <c r="AB9" s="175"/>
      <c r="AC9" s="256">
        <v>2574</v>
      </c>
      <c r="AD9" s="257">
        <v>26</v>
      </c>
      <c r="AE9" s="225"/>
      <c r="AF9" s="225"/>
      <c r="AG9" s="216" t="s">
        <v>507</v>
      </c>
      <c r="AH9" s="256">
        <v>400</v>
      </c>
      <c r="AK9" s="134"/>
      <c r="AO9" s="136">
        <v>58.3</v>
      </c>
      <c r="AP9" s="137">
        <v>33.299999999999997</v>
      </c>
      <c r="AQ9" s="138">
        <v>5.0999999999999996</v>
      </c>
      <c r="AR9" s="139">
        <f t="shared" si="0"/>
        <v>96.699999999999989</v>
      </c>
      <c r="AS9" s="140">
        <f t="shared" si="1"/>
        <v>1.7507507507507507</v>
      </c>
      <c r="AT9" s="141">
        <f t="shared" si="2"/>
        <v>8.9288288288288271</v>
      </c>
      <c r="AU9" s="142">
        <f t="shared" si="3"/>
        <v>1.5182291666666667</v>
      </c>
      <c r="AV9" s="145">
        <v>53.169600000000003</v>
      </c>
      <c r="AW9" s="143">
        <f>95-AY9</f>
        <v>91.2</v>
      </c>
      <c r="AX9" s="144">
        <v>2.2153999999999998</v>
      </c>
      <c r="AY9" s="145">
        <v>3.8</v>
      </c>
      <c r="AZ9" s="149" t="s">
        <v>487</v>
      </c>
      <c r="BA9" s="259">
        <v>78.400000000000006</v>
      </c>
      <c r="BB9" s="207" t="s">
        <v>487</v>
      </c>
      <c r="BC9" s="260"/>
      <c r="BD9" s="171"/>
      <c r="BE9"/>
      <c r="BF9"/>
      <c r="BG9" s="145"/>
      <c r="BH9" s="233" t="s">
        <v>487</v>
      </c>
      <c r="BI9" s="261"/>
      <c r="BJ9" s="122">
        <v>47.1</v>
      </c>
      <c r="BK9" s="122">
        <v>52.9</v>
      </c>
      <c r="BL9" s="150">
        <f>BJ9/BK9</f>
        <v>0.89035916824196604</v>
      </c>
      <c r="BM9" s="151" t="s">
        <v>487</v>
      </c>
      <c r="BN9" s="122" t="s">
        <v>487</v>
      </c>
      <c r="BO9" s="149" t="s">
        <v>487</v>
      </c>
      <c r="BP9" s="143">
        <v>8.5499999999999989</v>
      </c>
      <c r="BQ9" s="234">
        <v>9.0299999999999994</v>
      </c>
      <c r="BR9" s="174" t="s">
        <v>487</v>
      </c>
      <c r="BS9" s="153">
        <f t="shared" si="4"/>
        <v>62.1</v>
      </c>
      <c r="BT9" s="262" t="s">
        <v>487</v>
      </c>
      <c r="BU9" s="263"/>
      <c r="BV9" s="262" t="s">
        <v>487</v>
      </c>
      <c r="BW9" s="1039">
        <f>BY9+CA9+CC9</f>
        <v>33.29999999999999</v>
      </c>
      <c r="BX9" s="145">
        <v>39.6</v>
      </c>
      <c r="BY9" s="145">
        <f>BX9*AP9/(CB9+BZ9+BX9)</f>
        <v>14.286890574214514</v>
      </c>
      <c r="BZ9" s="145">
        <v>22.5</v>
      </c>
      <c r="CA9" s="145">
        <f>BZ9*AP9/(CB9+BZ9+BX9)</f>
        <v>8.1175514626218828</v>
      </c>
      <c r="CB9" s="145">
        <v>30.2</v>
      </c>
      <c r="CC9" s="145">
        <f>CB9*AP9/(CB9+BZ9+BX9)</f>
        <v>10.895557963163593</v>
      </c>
      <c r="CD9" s="262" t="s">
        <v>487</v>
      </c>
      <c r="CJ9" s="264"/>
      <c r="CK9" s="265"/>
      <c r="CL9" s="143">
        <f t="shared" si="5"/>
        <v>1.76</v>
      </c>
      <c r="CM9" s="145"/>
      <c r="CN9" s="145"/>
      <c r="CO9" s="145"/>
      <c r="CP9" s="171"/>
      <c r="CQ9"/>
      <c r="CR9"/>
      <c r="CS9"/>
      <c r="CT9" s="149"/>
      <c r="CU9" s="236"/>
      <c r="CV9" s="236"/>
      <c r="CW9" s="145"/>
      <c r="CX9" s="145"/>
      <c r="CZ9" s="145"/>
      <c r="DB9" s="237" t="s">
        <v>301</v>
      </c>
      <c r="DD9" s="266" t="s">
        <v>551</v>
      </c>
      <c r="DE9" s="991"/>
      <c r="DF9" s="991"/>
      <c r="DG9" s="991"/>
      <c r="DH9" s="991"/>
      <c r="DI9" s="125" t="s">
        <v>515</v>
      </c>
      <c r="DJ9" s="267" t="s">
        <v>507</v>
      </c>
      <c r="DK9" s="166">
        <v>2</v>
      </c>
      <c r="DL9" s="166"/>
      <c r="DM9" s="166"/>
      <c r="DN9" s="164">
        <v>0</v>
      </c>
      <c r="DO9" s="166"/>
      <c r="DP9" s="166"/>
      <c r="DQ9" s="166"/>
      <c r="DR9" s="165" t="s">
        <v>490</v>
      </c>
      <c r="DS9" s="125" t="s">
        <v>490</v>
      </c>
      <c r="DT9" s="125">
        <v>150</v>
      </c>
      <c r="DU9" s="125">
        <v>37.299999999999997</v>
      </c>
      <c r="DV9" s="125">
        <v>62.7</v>
      </c>
      <c r="DW9" s="125" t="s">
        <v>490</v>
      </c>
      <c r="DX9" s="125" t="s">
        <v>490</v>
      </c>
      <c r="DY9" s="125" t="s">
        <v>490</v>
      </c>
      <c r="DZ9" s="125" t="s">
        <v>490</v>
      </c>
      <c r="EA9" s="125">
        <v>0</v>
      </c>
      <c r="EC9" s="242"/>
      <c r="ED9" s="242"/>
      <c r="EE9" s="166">
        <v>33</v>
      </c>
      <c r="EF9" s="166"/>
      <c r="EG9" s="163">
        <v>3</v>
      </c>
      <c r="EH9" s="242"/>
      <c r="EI9" s="242">
        <v>161</v>
      </c>
      <c r="EJ9" s="242">
        <v>61</v>
      </c>
      <c r="EK9" s="167">
        <f t="shared" si="6"/>
        <v>23.533042706685702</v>
      </c>
      <c r="EL9" s="242"/>
      <c r="EM9" s="166"/>
      <c r="EN9" s="166">
        <v>2</v>
      </c>
      <c r="EO9" s="166">
        <v>1</v>
      </c>
      <c r="EP9" s="242"/>
      <c r="EQ9" s="1230">
        <v>43709</v>
      </c>
      <c r="ER9" s="1071">
        <v>10488</v>
      </c>
      <c r="ES9" s="1072">
        <v>69</v>
      </c>
      <c r="ET9" s="1008">
        <v>3489</v>
      </c>
      <c r="EU9" s="1008">
        <v>2</v>
      </c>
      <c r="EV9" s="1074">
        <v>101.1304347826087</v>
      </c>
      <c r="EW9" s="1008">
        <v>1388</v>
      </c>
      <c r="EX9" s="1075">
        <v>40.231884057971016</v>
      </c>
      <c r="EY9" s="1075">
        <v>1327.6521739130435</v>
      </c>
      <c r="EZ9" s="1009"/>
      <c r="FA9" s="1009"/>
      <c r="FB9" s="1009"/>
      <c r="FC9" s="1009"/>
      <c r="FD9" s="1068"/>
      <c r="FE9" s="1068"/>
      <c r="FF9" s="1068"/>
      <c r="FG9" s="1080"/>
      <c r="FH9" s="1084"/>
      <c r="FI9" s="1080"/>
      <c r="FJ9" s="1085"/>
      <c r="FK9" s="1017"/>
      <c r="FL9" s="133"/>
      <c r="FM9" s="172">
        <f>EW9*100/ET9</f>
        <v>39.782172542275724</v>
      </c>
      <c r="FN9" s="213">
        <f>EX9/1000</f>
        <v>4.0231884057971012E-2</v>
      </c>
      <c r="FP9" s="172">
        <v>39.782172542275724</v>
      </c>
      <c r="FQ9" s="213">
        <v>4.0231884057971012E-2</v>
      </c>
      <c r="FR9" s="222">
        <f>DT9/EX9</f>
        <v>3.728386167146974</v>
      </c>
      <c r="FS9" s="174">
        <v>48</v>
      </c>
      <c r="FT9" s="223" t="s">
        <v>490</v>
      </c>
      <c r="FU9" s="223" t="s">
        <v>552</v>
      </c>
      <c r="FV9" s="223" t="s">
        <v>553</v>
      </c>
      <c r="FW9" s="125">
        <v>0</v>
      </c>
      <c r="FX9" s="125">
        <v>1</v>
      </c>
      <c r="FY9" s="125">
        <v>0</v>
      </c>
      <c r="FZ9" s="175" t="s">
        <v>554</v>
      </c>
      <c r="GD9" s="125">
        <v>1</v>
      </c>
      <c r="GE9" s="175" t="s">
        <v>495</v>
      </c>
      <c r="GF9" s="175" t="s">
        <v>495</v>
      </c>
      <c r="GG9" s="125">
        <v>0</v>
      </c>
      <c r="GH9" s="175">
        <v>0</v>
      </c>
      <c r="GI9" s="175" t="s">
        <v>555</v>
      </c>
      <c r="GJ9" s="165"/>
      <c r="GK9" s="214">
        <v>43545</v>
      </c>
      <c r="GL9" s="1230" t="s">
        <v>497</v>
      </c>
      <c r="GM9" s="1231">
        <v>-6</v>
      </c>
      <c r="GN9" s="178"/>
      <c r="GP9" s="179">
        <v>0.16368467471999998</v>
      </c>
      <c r="GR9" s="125"/>
      <c r="GS9" s="165"/>
      <c r="GT9" s="165"/>
      <c r="HI9" s="165"/>
      <c r="HJ9" s="165"/>
      <c r="HK9" s="165"/>
      <c r="HL9" s="165"/>
      <c r="HM9" s="165"/>
      <c r="HN9" s="165"/>
      <c r="HO9" s="215"/>
      <c r="HP9" s="215"/>
      <c r="HQ9" s="165"/>
      <c r="HR9" s="165"/>
      <c r="HS9" s="165"/>
      <c r="HT9" s="165"/>
      <c r="HU9" s="165"/>
      <c r="HV9" s="165"/>
      <c r="HW9" s="165"/>
      <c r="HX9" s="165"/>
      <c r="HY9" s="165"/>
      <c r="HZ9" s="165"/>
      <c r="IA9" s="165"/>
      <c r="IB9" s="215"/>
      <c r="IC9" s="165"/>
      <c r="ID9" s="165"/>
      <c r="IE9" s="165"/>
      <c r="IF9" s="165"/>
      <c r="IG9" s="165"/>
      <c r="IH9" s="165"/>
      <c r="II9" s="165"/>
      <c r="IJ9" s="165"/>
      <c r="IK9" s="215"/>
      <c r="IL9" s="165"/>
      <c r="IM9" s="165"/>
      <c r="IN9" s="215"/>
      <c r="IO9" s="165"/>
      <c r="IP9" s="165"/>
      <c r="IQ9" s="165"/>
      <c r="IR9" s="165"/>
      <c r="IS9" s="165"/>
      <c r="IT9" s="215"/>
      <c r="IU9" s="165"/>
      <c r="IV9" s="165"/>
      <c r="IW9" s="165"/>
      <c r="IX9" s="165"/>
      <c r="IY9" s="165"/>
      <c r="IZ9" s="165"/>
      <c r="JA9" s="165"/>
      <c r="JB9" s="165"/>
      <c r="JC9" s="165"/>
      <c r="JD9" s="165"/>
      <c r="JE9" s="165"/>
      <c r="JF9" s="371"/>
      <c r="JG9" s="125"/>
      <c r="JH9" s="125"/>
      <c r="JI9" s="125"/>
      <c r="JJ9" s="182"/>
      <c r="JK9" s="183"/>
      <c r="JL9" s="183"/>
      <c r="JM9" s="183"/>
      <c r="JN9" s="183"/>
      <c r="JO9" s="183"/>
      <c r="JP9" s="183"/>
      <c r="JQ9" s="183"/>
      <c r="JR9" s="183"/>
      <c r="JS9" s="183"/>
      <c r="JT9" s="183"/>
      <c r="JU9" s="183"/>
      <c r="JV9" s="183"/>
      <c r="JW9" s="183"/>
      <c r="JX9" s="183"/>
      <c r="JY9" s="183"/>
      <c r="JZ9" s="183"/>
      <c r="KA9" s="183"/>
      <c r="KB9" s="183"/>
      <c r="KC9" s="183"/>
      <c r="KD9" s="183"/>
      <c r="KE9" s="183"/>
      <c r="KF9" s="183"/>
      <c r="KG9" s="183"/>
      <c r="KH9" s="183"/>
      <c r="KI9" s="183"/>
      <c r="KJ9" s="183"/>
      <c r="KK9" s="183"/>
      <c r="KL9" s="183"/>
      <c r="KM9" s="183"/>
      <c r="KN9" s="183"/>
      <c r="KO9" s="183"/>
      <c r="KP9" s="183"/>
      <c r="KQ9" s="183"/>
      <c r="KR9" s="183"/>
      <c r="KS9" s="183"/>
      <c r="KT9" s="183"/>
      <c r="KU9" s="183"/>
      <c r="KV9" s="183"/>
      <c r="KW9" s="183"/>
      <c r="KX9" s="183"/>
      <c r="KY9" s="183"/>
      <c r="KZ9" s="183"/>
      <c r="LA9" s="183"/>
      <c r="LB9" s="183"/>
      <c r="LC9" s="183"/>
      <c r="LD9" s="1434"/>
      <c r="LE9" s="125"/>
      <c r="LF9" s="175"/>
      <c r="LG9" s="175"/>
      <c r="LH9" s="175"/>
      <c r="LI9" s="175"/>
      <c r="LJ9" s="175"/>
      <c r="LK9" s="175"/>
      <c r="LL9" s="175"/>
      <c r="LM9" s="175"/>
      <c r="LN9" s="175"/>
      <c r="LO9" s="175"/>
      <c r="LP9" s="175"/>
      <c r="LQ9" s="175"/>
      <c r="LR9" s="175"/>
      <c r="LS9" s="175"/>
      <c r="LT9" s="175"/>
      <c r="LU9" s="175"/>
      <c r="LV9" s="175"/>
      <c r="LW9" s="175"/>
      <c r="LX9" s="175"/>
      <c r="LY9" s="183"/>
      <c r="LZ9" s="183"/>
    </row>
    <row r="10" spans="1:338" ht="14.45" hidden="1" customHeight="1">
      <c r="A10" s="122">
        <v>130</v>
      </c>
      <c r="B10" s="122">
        <f>COUNTIFS($D$3:D10,D10,$F$3:F10,F10)</f>
        <v>1</v>
      </c>
      <c r="C10" s="268">
        <v>6499</v>
      </c>
      <c r="D10" s="185" t="s">
        <v>556</v>
      </c>
      <c r="E10" s="225" t="s">
        <v>557</v>
      </c>
      <c r="F10" s="187">
        <v>6612191553</v>
      </c>
      <c r="G10" s="125">
        <v>51</v>
      </c>
      <c r="H10" s="398" t="s">
        <v>558</v>
      </c>
      <c r="I10" s="269" t="s">
        <v>559</v>
      </c>
      <c r="J10" s="270" t="s">
        <v>477</v>
      </c>
      <c r="K10" s="271" t="s">
        <v>478</v>
      </c>
      <c r="L10" s="272">
        <v>4</v>
      </c>
      <c r="M10" s="272">
        <v>1</v>
      </c>
      <c r="N10" s="273"/>
      <c r="O10" s="274"/>
      <c r="P10" s="275"/>
      <c r="Q10" s="275"/>
      <c r="R10" s="276"/>
      <c r="S10" s="277" t="s">
        <v>481</v>
      </c>
      <c r="T10" s="278" t="s">
        <v>481</v>
      </c>
      <c r="U10" s="279" t="s">
        <v>481</v>
      </c>
      <c r="V10" s="278" t="s">
        <v>481</v>
      </c>
      <c r="W10" s="280" t="s">
        <v>481</v>
      </c>
      <c r="X10" s="1000" t="s">
        <v>481</v>
      </c>
      <c r="Y10" s="1000" t="s">
        <v>481</v>
      </c>
      <c r="Z10" s="281"/>
      <c r="AA10" s="274"/>
      <c r="AB10" s="282">
        <v>176</v>
      </c>
      <c r="AC10" s="283"/>
      <c r="AD10" s="283"/>
      <c r="AE10" s="283"/>
      <c r="AF10" s="283"/>
      <c r="AG10" s="284" t="s">
        <v>485</v>
      </c>
      <c r="AH10" s="1327" t="s">
        <v>560</v>
      </c>
      <c r="AI10" s="285" t="s">
        <v>487</v>
      </c>
      <c r="AJ10" s="285"/>
      <c r="AK10" s="285" t="s">
        <v>487</v>
      </c>
      <c r="AL10" s="285"/>
      <c r="AM10" s="285"/>
      <c r="AN10" s="285"/>
      <c r="AO10" s="286" t="s">
        <v>487</v>
      </c>
      <c r="AP10" s="287" t="s">
        <v>487</v>
      </c>
      <c r="AQ10" s="288">
        <f>DU10</f>
        <v>34.700000000000003</v>
      </c>
      <c r="AR10" s="139" t="s">
        <v>487</v>
      </c>
      <c r="AS10" s="140" t="s">
        <v>487</v>
      </c>
      <c r="AT10" s="141" t="s">
        <v>487</v>
      </c>
      <c r="AU10" s="142" t="s">
        <v>487</v>
      </c>
      <c r="AV10" s="122" t="s">
        <v>487</v>
      </c>
      <c r="AW10" s="145" t="s">
        <v>487</v>
      </c>
      <c r="AX10" s="122" t="s">
        <v>487</v>
      </c>
      <c r="AY10" s="122" t="s">
        <v>487</v>
      </c>
      <c r="AZ10" s="122" t="s">
        <v>487</v>
      </c>
      <c r="BA10" s="146" t="s">
        <v>487</v>
      </c>
      <c r="BB10" s="147" t="s">
        <v>487</v>
      </c>
      <c r="BC10" s="148"/>
      <c r="BD10" s="148"/>
      <c r="BE10" s="285"/>
      <c r="BF10" s="285"/>
      <c r="BG10" s="145"/>
      <c r="BH10" s="285"/>
      <c r="BI10" s="234" t="s">
        <v>487</v>
      </c>
      <c r="BJ10" s="143" t="s">
        <v>487</v>
      </c>
      <c r="BK10" s="143" t="s">
        <v>487</v>
      </c>
      <c r="BL10" s="150" t="s">
        <v>487</v>
      </c>
      <c r="BM10" s="206" t="s">
        <v>487</v>
      </c>
      <c r="BN10" s="122" t="s">
        <v>487</v>
      </c>
      <c r="BO10" s="122" t="s">
        <v>487</v>
      </c>
      <c r="BP10" s="143"/>
      <c r="BQ10" s="234"/>
      <c r="BR10" s="152"/>
      <c r="BS10" s="289" t="s">
        <v>487</v>
      </c>
      <c r="BT10" s="208" t="s">
        <v>487</v>
      </c>
      <c r="BU10" s="152"/>
      <c r="BV10" s="208" t="s">
        <v>487</v>
      </c>
      <c r="BW10" s="1056" t="s">
        <v>487</v>
      </c>
      <c r="BX10" s="208" t="s">
        <v>487</v>
      </c>
      <c r="BY10" s="208" t="s">
        <v>487</v>
      </c>
      <c r="BZ10" s="208" t="s">
        <v>487</v>
      </c>
      <c r="CA10" s="208" t="s">
        <v>487</v>
      </c>
      <c r="CB10" s="208" t="s">
        <v>487</v>
      </c>
      <c r="CC10" s="208" t="s">
        <v>487</v>
      </c>
      <c r="CD10" s="208" t="s">
        <v>487</v>
      </c>
      <c r="CE10" s="208" t="s">
        <v>487</v>
      </c>
      <c r="CF10" s="208" t="s">
        <v>487</v>
      </c>
      <c r="CG10" s="208" t="s">
        <v>487</v>
      </c>
      <c r="CH10" s="208" t="s">
        <v>487</v>
      </c>
      <c r="CI10" s="208" t="s">
        <v>487</v>
      </c>
      <c r="CJ10" s="208" t="s">
        <v>487</v>
      </c>
      <c r="CK10" s="208" t="s">
        <v>487</v>
      </c>
      <c r="CL10" s="285"/>
      <c r="CM10" s="145"/>
      <c r="CN10" s="145"/>
      <c r="CO10" s="145"/>
      <c r="CP10" s="148"/>
      <c r="CQ10" s="285"/>
      <c r="CR10" s="285"/>
      <c r="CS10" s="285"/>
      <c r="CT10" s="145"/>
      <c r="CU10" s="145"/>
      <c r="CV10" s="145"/>
      <c r="CW10" s="145"/>
      <c r="CX10" s="290"/>
      <c r="CZ10" s="145"/>
      <c r="DA10" s="122">
        <v>3</v>
      </c>
      <c r="DB10" s="285" t="s">
        <v>487</v>
      </c>
      <c r="DE10" s="1066"/>
      <c r="DF10" s="1066"/>
      <c r="DG10" s="1066"/>
      <c r="DH10" s="1066"/>
      <c r="DI10" s="163" t="s">
        <v>489</v>
      </c>
      <c r="DJ10" s="291" t="s">
        <v>485</v>
      </c>
      <c r="DK10" s="162">
        <v>2</v>
      </c>
      <c r="DL10" s="163" t="s">
        <v>561</v>
      </c>
      <c r="DM10" s="163" t="s">
        <v>561</v>
      </c>
      <c r="DN10" s="164">
        <v>0</v>
      </c>
      <c r="DO10" s="163">
        <v>0</v>
      </c>
      <c r="DP10" s="168" t="s">
        <v>490</v>
      </c>
      <c r="DQ10" s="163" t="s">
        <v>490</v>
      </c>
      <c r="DR10" s="165" t="s">
        <v>490</v>
      </c>
      <c r="DS10" s="125" t="s">
        <v>490</v>
      </c>
      <c r="DT10" s="125">
        <v>176</v>
      </c>
      <c r="DU10" s="125">
        <v>34.700000000000003</v>
      </c>
      <c r="DV10" s="125">
        <v>65.3</v>
      </c>
      <c r="DW10" s="125" t="s">
        <v>490</v>
      </c>
      <c r="DX10" s="125" t="s">
        <v>490</v>
      </c>
      <c r="DY10" s="125" t="s">
        <v>490</v>
      </c>
      <c r="DZ10" s="125" t="s">
        <v>490</v>
      </c>
      <c r="EA10" s="125">
        <v>0</v>
      </c>
      <c r="EC10" s="292">
        <v>3</v>
      </c>
      <c r="ED10" s="292">
        <v>1</v>
      </c>
      <c r="EE10" s="166">
        <v>4</v>
      </c>
      <c r="EF10" s="163">
        <v>20</v>
      </c>
      <c r="EG10" s="163">
        <v>2</v>
      </c>
      <c r="EH10" s="163">
        <v>1</v>
      </c>
      <c r="EI10" s="163">
        <v>186</v>
      </c>
      <c r="EJ10" s="163">
        <v>102</v>
      </c>
      <c r="EK10" s="167">
        <f t="shared" si="6"/>
        <v>29.483177245924384</v>
      </c>
      <c r="EL10" s="163">
        <v>2</v>
      </c>
      <c r="EM10" s="168" t="s">
        <v>490</v>
      </c>
      <c r="EN10" s="169">
        <v>1</v>
      </c>
      <c r="EO10" s="163">
        <v>1</v>
      </c>
      <c r="EP10" s="163">
        <v>4</v>
      </c>
      <c r="EQ10" s="1239">
        <v>43017</v>
      </c>
      <c r="ER10" s="1108">
        <v>6499</v>
      </c>
      <c r="ES10" s="991"/>
      <c r="ET10" s="991"/>
      <c r="EU10" s="991"/>
      <c r="EV10" s="991"/>
      <c r="EW10" s="991"/>
      <c r="EX10" s="1067"/>
      <c r="EY10" s="1067"/>
      <c r="EZ10" s="991"/>
      <c r="FA10" s="991"/>
      <c r="FB10" s="991"/>
      <c r="FC10" s="991"/>
      <c r="FD10" s="1067"/>
      <c r="FE10" s="1067"/>
      <c r="FF10" s="1067"/>
      <c r="FG10" s="1084"/>
      <c r="FH10" s="1084"/>
      <c r="FI10" s="1144"/>
      <c r="FJ10" s="1114">
        <v>176</v>
      </c>
      <c r="FK10" s="1017" t="s">
        <v>560</v>
      </c>
      <c r="FL10" s="122" t="s">
        <v>562</v>
      </c>
      <c r="FM10" s="122"/>
      <c r="FP10" s="172"/>
      <c r="FQ10" s="173">
        <f>DT10/1000</f>
        <v>0.17599999999999999</v>
      </c>
      <c r="FR10" s="133"/>
      <c r="FS10" s="133"/>
      <c r="GF10" s="175"/>
      <c r="GJ10" s="165"/>
      <c r="GK10" s="294">
        <v>42867</v>
      </c>
      <c r="GL10" s="1230" t="s">
        <v>497</v>
      </c>
      <c r="GM10" s="1231">
        <v>-5</v>
      </c>
      <c r="GN10" s="178"/>
      <c r="GP10" s="295"/>
      <c r="GR10" s="125"/>
      <c r="GS10" s="165"/>
      <c r="GT10" s="165"/>
      <c r="HI10" s="165"/>
      <c r="HJ10" s="165"/>
      <c r="HK10" s="165"/>
      <c r="HL10" s="165"/>
      <c r="HM10" s="165"/>
      <c r="HN10" s="165"/>
      <c r="HO10" s="215"/>
      <c r="HP10" s="215"/>
      <c r="HQ10" s="165"/>
      <c r="HR10" s="165"/>
      <c r="HS10" s="165"/>
      <c r="HT10" s="165"/>
      <c r="HU10" s="165"/>
      <c r="HV10" s="165"/>
      <c r="HW10" s="165"/>
      <c r="HX10" s="165"/>
      <c r="HY10" s="165"/>
      <c r="HZ10" s="165"/>
      <c r="IA10" s="165"/>
      <c r="IB10" s="215"/>
      <c r="IC10" s="165"/>
      <c r="ID10" s="165"/>
      <c r="IE10" s="165"/>
      <c r="IF10" s="165"/>
      <c r="IG10" s="165"/>
      <c r="IH10" s="165"/>
      <c r="II10" s="165"/>
      <c r="IJ10" s="165"/>
      <c r="IK10" s="215"/>
      <c r="IL10" s="165"/>
      <c r="IM10" s="165"/>
      <c r="IN10" s="215"/>
      <c r="IO10" s="165"/>
      <c r="IP10" s="165"/>
      <c r="IQ10" s="165"/>
      <c r="IR10" s="165"/>
      <c r="IS10" s="165"/>
      <c r="IT10" s="215"/>
      <c r="IU10" s="165"/>
      <c r="IV10" s="165"/>
      <c r="IW10" s="165"/>
      <c r="IX10" s="165"/>
      <c r="IY10" s="165"/>
      <c r="IZ10" s="165"/>
      <c r="JA10" s="165"/>
      <c r="JB10" s="165"/>
      <c r="JC10" s="165"/>
      <c r="JD10" s="165"/>
      <c r="JE10" s="165"/>
      <c r="JF10" s="371"/>
      <c r="JG10" s="125"/>
      <c r="JH10" s="125"/>
      <c r="JI10" s="125"/>
      <c r="JJ10" s="182"/>
      <c r="JK10" s="183"/>
      <c r="JL10" s="183"/>
      <c r="JM10" s="183"/>
      <c r="JN10" s="183"/>
      <c r="JO10" s="183"/>
      <c r="JP10" s="183"/>
      <c r="JQ10" s="183"/>
      <c r="JR10" s="183"/>
      <c r="JS10" s="183"/>
      <c r="JT10" s="183"/>
      <c r="JU10" s="183"/>
      <c r="JV10" s="183"/>
      <c r="JW10" s="183"/>
      <c r="JX10" s="183"/>
      <c r="JY10" s="183"/>
      <c r="JZ10" s="183"/>
      <c r="KA10" s="183"/>
      <c r="KB10" s="183"/>
      <c r="KC10" s="183"/>
      <c r="KD10" s="183"/>
      <c r="KE10" s="183"/>
      <c r="KF10" s="183"/>
      <c r="KG10" s="183"/>
      <c r="KH10" s="183"/>
      <c r="KI10" s="183"/>
      <c r="KJ10" s="183"/>
      <c r="KK10" s="183"/>
      <c r="KL10" s="183"/>
      <c r="KM10" s="183"/>
      <c r="KN10" s="183"/>
      <c r="KO10" s="183"/>
      <c r="KP10" s="183"/>
      <c r="KQ10" s="183"/>
      <c r="KR10" s="183"/>
      <c r="KS10" s="183"/>
      <c r="KT10" s="183"/>
      <c r="KU10" s="183"/>
      <c r="KV10" s="183"/>
      <c r="KW10" s="183"/>
      <c r="KX10" s="183"/>
      <c r="KY10" s="183"/>
      <c r="KZ10" s="183"/>
      <c r="LA10" s="183"/>
      <c r="LB10" s="183"/>
      <c r="LC10" s="183"/>
      <c r="LD10" s="1434"/>
      <c r="LE10" s="125"/>
      <c r="LF10" s="175"/>
      <c r="LG10" s="175"/>
      <c r="LH10" s="175"/>
      <c r="LI10" s="175"/>
      <c r="LJ10" s="175"/>
      <c r="LK10" s="175"/>
      <c r="LL10" s="175"/>
      <c r="LM10" s="175"/>
      <c r="LN10" s="175"/>
      <c r="LO10" s="175"/>
      <c r="LP10" s="175"/>
      <c r="LQ10" s="175"/>
      <c r="LR10" s="175"/>
      <c r="LS10" s="175"/>
      <c r="LT10" s="175"/>
      <c r="LU10" s="175"/>
      <c r="LV10" s="175"/>
      <c r="LW10" s="175"/>
      <c r="LX10" s="175"/>
      <c r="LY10" s="183"/>
      <c r="LZ10" s="183"/>
    </row>
    <row r="11" spans="1:338" ht="14.45" hidden="1" customHeight="1">
      <c r="A11" s="122">
        <v>286</v>
      </c>
      <c r="B11" s="122">
        <f>COUNTIFS($D$3:D11,D11,$F$3:F11,F11)</f>
        <v>1</v>
      </c>
      <c r="C11" s="184">
        <v>7425</v>
      </c>
      <c r="D11" s="185" t="s">
        <v>563</v>
      </c>
      <c r="E11" s="186" t="s">
        <v>564</v>
      </c>
      <c r="F11" s="187">
        <v>6857051861</v>
      </c>
      <c r="G11" s="125">
        <v>49</v>
      </c>
      <c r="H11" s="398" t="s">
        <v>565</v>
      </c>
      <c r="I11" s="189" t="s">
        <v>566</v>
      </c>
      <c r="J11" s="190" t="s">
        <v>477</v>
      </c>
      <c r="K11" s="175" t="s">
        <v>478</v>
      </c>
      <c r="L11" s="125">
        <v>5</v>
      </c>
      <c r="M11" s="188">
        <v>1</v>
      </c>
      <c r="N11" s="191" t="s">
        <v>490</v>
      </c>
      <c r="O11" s="186" t="s">
        <v>481</v>
      </c>
      <c r="P11" s="192" t="s">
        <v>502</v>
      </c>
      <c r="Q11" s="192"/>
      <c r="R11" s="193"/>
      <c r="S11" s="194" t="s">
        <v>503</v>
      </c>
      <c r="T11" s="195" t="s">
        <v>504</v>
      </c>
      <c r="U11" s="196" t="s">
        <v>484</v>
      </c>
      <c r="V11" s="197" t="s">
        <v>505</v>
      </c>
      <c r="W11" s="198" t="s">
        <v>506</v>
      </c>
      <c r="X11" s="999" t="s">
        <v>484</v>
      </c>
      <c r="Y11" s="999" t="s">
        <v>484</v>
      </c>
      <c r="Z11" s="199"/>
      <c r="AA11" s="200"/>
      <c r="AB11" s="201" t="s">
        <v>567</v>
      </c>
      <c r="AC11" s="202"/>
      <c r="AD11" s="202"/>
      <c r="AE11" s="202"/>
      <c r="AF11" s="202"/>
      <c r="AG11" s="203" t="s">
        <v>485</v>
      </c>
      <c r="AH11" s="352"/>
      <c r="AI11" s="122">
        <v>7.86</v>
      </c>
      <c r="AJ11" s="122">
        <v>86.7</v>
      </c>
      <c r="AK11" s="134">
        <v>6.8146200000000015</v>
      </c>
      <c r="AL11" s="122">
        <v>41317</v>
      </c>
      <c r="AM11" s="135">
        <v>33.053600000000003</v>
      </c>
      <c r="AN11" s="122">
        <v>4</v>
      </c>
      <c r="AO11" s="136">
        <v>30.6</v>
      </c>
      <c r="AP11" s="137">
        <v>48</v>
      </c>
      <c r="AQ11" s="138">
        <v>16.899999999999999</v>
      </c>
      <c r="AR11" s="139">
        <f t="shared" ref="AR11:AR25" si="7">AO11+AP11+AQ11</f>
        <v>95.5</v>
      </c>
      <c r="AS11" s="140">
        <f t="shared" ref="AS11:AS25" si="8">AO11/AP11</f>
        <v>0.63750000000000007</v>
      </c>
      <c r="AT11" s="141">
        <f t="shared" ref="AT11:AT25" si="9">AO11/AP11*AQ11</f>
        <v>10.77375</v>
      </c>
      <c r="AU11" s="142">
        <f t="shared" ref="AU11:AU25" si="10">AO11/(AP11+AQ11)</f>
        <v>0.47149460708782742</v>
      </c>
      <c r="AV11" s="143">
        <v>27.665459999999999</v>
      </c>
      <c r="AW11" s="143">
        <f t="shared" ref="AW11:AW25" si="11">95-AY11</f>
        <v>90.41</v>
      </c>
      <c r="AX11" s="144">
        <v>1.4045400000000001</v>
      </c>
      <c r="AY11" s="145">
        <v>4.59</v>
      </c>
      <c r="AZ11" s="149" t="s">
        <v>487</v>
      </c>
      <c r="BA11" s="204">
        <v>79.099999999999994</v>
      </c>
      <c r="BB11" s="205">
        <v>2.2776031532205754E-2</v>
      </c>
      <c r="BC11" s="148"/>
      <c r="BD11" s="148"/>
      <c r="BE11" s="149"/>
      <c r="BF11" s="149"/>
      <c r="BG11" s="145"/>
      <c r="BH11" s="149"/>
      <c r="BJ11" s="149">
        <v>45.7</v>
      </c>
      <c r="BK11" s="149">
        <v>53.9</v>
      </c>
      <c r="BL11" s="150">
        <v>0.84786641929499085</v>
      </c>
      <c r="BM11" s="206">
        <v>0.6</v>
      </c>
      <c r="BN11" s="153">
        <f>BM11*100/AO11</f>
        <v>1.9607843137254901</v>
      </c>
      <c r="BO11" s="149" t="s">
        <v>487</v>
      </c>
      <c r="BP11" s="149">
        <v>27.400000000000002</v>
      </c>
      <c r="BQ11" s="207">
        <v>39.75</v>
      </c>
      <c r="BR11" s="152"/>
      <c r="BS11" s="153">
        <f t="shared" ref="BS11:BS20" si="12">BX11+BZ11</f>
        <v>72.5</v>
      </c>
      <c r="BT11" s="152">
        <v>95.1</v>
      </c>
      <c r="BU11" s="152">
        <v>15933.243243243243</v>
      </c>
      <c r="BV11" s="152">
        <f>100-BT11</f>
        <v>4.9000000000000057</v>
      </c>
      <c r="BW11" s="1039">
        <f t="shared" ref="BW11:BW18" si="13">BY11+CA11+CC11</f>
        <v>47.855999999999995</v>
      </c>
      <c r="BX11" s="152">
        <v>34.6</v>
      </c>
      <c r="BY11" s="145">
        <f>BX11*AP11/100</f>
        <v>16.608000000000001</v>
      </c>
      <c r="BZ11" s="152">
        <v>37.9</v>
      </c>
      <c r="CA11" s="145">
        <f>BZ11*AP11/100</f>
        <v>18.191999999999997</v>
      </c>
      <c r="CB11" s="152">
        <v>27.2</v>
      </c>
      <c r="CC11" s="145">
        <f>CB11*AP11/100</f>
        <v>13.055999999999999</v>
      </c>
      <c r="CD11" s="208"/>
      <c r="CL11" s="143">
        <f t="shared" ref="CL11:CL20" si="14">BX11/BZ11</f>
        <v>0.91292875989445921</v>
      </c>
      <c r="CM11" s="145"/>
      <c r="CN11" s="145"/>
      <c r="CO11" s="145"/>
      <c r="CP11" s="148"/>
      <c r="CQ11" s="149"/>
      <c r="CR11" s="149"/>
      <c r="CS11" s="149"/>
      <c r="CT11" s="145"/>
      <c r="CU11" s="145"/>
      <c r="CV11" s="145"/>
      <c r="CW11" s="145"/>
      <c r="CX11" s="145"/>
      <c r="CY11" s="209"/>
      <c r="CZ11" s="145"/>
      <c r="DA11" s="209">
        <v>3</v>
      </c>
      <c r="DB11" s="158" t="s">
        <v>300</v>
      </c>
      <c r="DE11" s="1066"/>
      <c r="DF11" s="1066"/>
      <c r="DG11" s="1066"/>
      <c r="DH11" s="1066"/>
      <c r="DI11" s="296" t="s">
        <v>515</v>
      </c>
      <c r="DJ11" s="220" t="s">
        <v>485</v>
      </c>
      <c r="DK11" s="162">
        <v>2</v>
      </c>
      <c r="DL11" s="166"/>
      <c r="DM11" s="166"/>
      <c r="DN11" s="164">
        <v>0</v>
      </c>
      <c r="DO11" s="166"/>
      <c r="DP11" s="168"/>
      <c r="DQ11" s="166"/>
      <c r="DR11" s="165" t="s">
        <v>490</v>
      </c>
      <c r="DS11" s="125" t="s">
        <v>490</v>
      </c>
      <c r="DT11" s="125">
        <v>333</v>
      </c>
      <c r="DU11" s="125">
        <v>24.6</v>
      </c>
      <c r="DV11" s="125">
        <v>75.400000000000006</v>
      </c>
      <c r="DW11" s="125" t="s">
        <v>490</v>
      </c>
      <c r="DX11" s="125" t="s">
        <v>490</v>
      </c>
      <c r="DY11" s="125" t="s">
        <v>490</v>
      </c>
      <c r="DZ11" s="125" t="s">
        <v>490</v>
      </c>
      <c r="EA11" s="125">
        <v>0</v>
      </c>
      <c r="EC11" s="166"/>
      <c r="ED11" s="166">
        <v>1</v>
      </c>
      <c r="EE11" s="166">
        <v>5</v>
      </c>
      <c r="EF11" s="166"/>
      <c r="EG11" s="166">
        <v>2</v>
      </c>
      <c r="EH11" s="166">
        <v>1</v>
      </c>
      <c r="EI11" s="166">
        <v>167</v>
      </c>
      <c r="EJ11" s="166">
        <v>80</v>
      </c>
      <c r="EK11" s="167">
        <f t="shared" si="6"/>
        <v>28.685144680698485</v>
      </c>
      <c r="EL11" s="166">
        <v>2</v>
      </c>
      <c r="EM11" s="168" t="s">
        <v>490</v>
      </c>
      <c r="EN11" s="166">
        <v>2</v>
      </c>
      <c r="EO11" s="166">
        <v>1</v>
      </c>
      <c r="EP11" s="166">
        <v>4</v>
      </c>
      <c r="EQ11" s="1230">
        <v>43206</v>
      </c>
      <c r="ER11" s="1067">
        <v>7425</v>
      </c>
      <c r="ES11" s="1083"/>
      <c r="ET11" s="1083"/>
      <c r="EU11" s="1083"/>
      <c r="EV11" s="1083"/>
      <c r="EW11" s="1083"/>
      <c r="EX11" s="1198"/>
      <c r="EY11" s="1198"/>
      <c r="EZ11" s="1083">
        <v>75</v>
      </c>
      <c r="FA11" s="1083">
        <v>606459</v>
      </c>
      <c r="FB11" s="1083">
        <v>10</v>
      </c>
      <c r="FC11" s="1074">
        <v>808.61199999999997</v>
      </c>
      <c r="FD11" s="1140">
        <v>63.556903199999994</v>
      </c>
      <c r="FE11" s="1140"/>
      <c r="FF11" s="1166"/>
      <c r="FG11" s="1081">
        <v>5.2393993922598803</v>
      </c>
      <c r="FH11" s="1112"/>
      <c r="FI11" s="1144" t="e">
        <v>#DIV/0!</v>
      </c>
      <c r="FJ11" s="1085">
        <v>333</v>
      </c>
      <c r="FK11" s="1154" t="s">
        <v>485</v>
      </c>
      <c r="FL11" s="133"/>
      <c r="FM11" s="122">
        <v>7.86</v>
      </c>
      <c r="FP11" s="172">
        <v>7.86</v>
      </c>
      <c r="FQ11" s="213">
        <f>FD11/1000</f>
        <v>6.3556903199999987E-2</v>
      </c>
      <c r="FR11" s="133"/>
      <c r="FS11" s="133"/>
      <c r="GF11" s="175"/>
      <c r="GJ11" s="165"/>
      <c r="GK11" s="214">
        <v>43055</v>
      </c>
      <c r="GL11" s="1230" t="s">
        <v>497</v>
      </c>
      <c r="GM11" s="1231">
        <v>-5</v>
      </c>
      <c r="GN11" s="178"/>
      <c r="GR11" s="125"/>
      <c r="GS11" s="165"/>
      <c r="GT11" s="165"/>
      <c r="GU11" s="122"/>
      <c r="HI11" s="165"/>
      <c r="HJ11" s="165"/>
      <c r="HK11" s="165"/>
      <c r="HL11" s="165"/>
      <c r="HM11" s="165"/>
      <c r="HN11" s="165"/>
      <c r="HO11" s="215"/>
      <c r="HP11" s="215"/>
      <c r="HQ11" s="165"/>
      <c r="HR11" s="165"/>
      <c r="HS11" s="165"/>
      <c r="HT11" s="165"/>
      <c r="HU11" s="165"/>
      <c r="HV11" s="165"/>
      <c r="HW11" s="165"/>
      <c r="HX11" s="165"/>
      <c r="HY11" s="165"/>
      <c r="HZ11" s="165"/>
      <c r="IA11" s="165"/>
      <c r="IB11" s="215"/>
      <c r="IC11" s="165"/>
      <c r="ID11" s="165"/>
      <c r="IE11" s="165"/>
      <c r="IF11" s="165"/>
      <c r="IG11" s="165"/>
      <c r="IH11" s="165"/>
      <c r="II11" s="165"/>
      <c r="IJ11" s="165"/>
      <c r="IK11" s="215"/>
      <c r="IL11" s="165"/>
      <c r="IM11" s="165"/>
      <c r="IN11" s="215"/>
      <c r="IO11" s="165"/>
      <c r="IP11" s="165"/>
      <c r="IQ11" s="165"/>
      <c r="IR11" s="165"/>
      <c r="IS11" s="165"/>
      <c r="IT11" s="215"/>
      <c r="IU11" s="165"/>
      <c r="IV11" s="165"/>
      <c r="IW11" s="165"/>
      <c r="IX11" s="165"/>
      <c r="IY11" s="165"/>
      <c r="IZ11" s="165"/>
      <c r="JA11" s="165"/>
      <c r="JB11" s="165"/>
      <c r="JC11" s="165"/>
      <c r="JD11" s="165"/>
      <c r="JE11" s="165"/>
      <c r="JF11" s="371"/>
      <c r="JG11" s="125"/>
      <c r="JH11" s="125"/>
      <c r="JI11" s="125"/>
      <c r="JJ11" s="182"/>
      <c r="JK11" s="183"/>
      <c r="JL11" s="183"/>
      <c r="JM11" s="183"/>
      <c r="JN11" s="183"/>
      <c r="JO11" s="183"/>
      <c r="JP11" s="183"/>
      <c r="JQ11" s="183"/>
      <c r="JR11" s="183"/>
      <c r="JS11" s="183"/>
      <c r="JT11" s="183"/>
      <c r="JU11" s="183"/>
      <c r="JV11" s="183"/>
      <c r="JW11" s="183"/>
      <c r="JX11" s="183"/>
      <c r="JY11" s="183"/>
      <c r="JZ11" s="183"/>
      <c r="KA11" s="183"/>
      <c r="KB11" s="183"/>
      <c r="KC11" s="183"/>
      <c r="KD11" s="183"/>
      <c r="KE11" s="183"/>
      <c r="KF11" s="183"/>
      <c r="KG11" s="183"/>
      <c r="KH11" s="183"/>
      <c r="KI11" s="183"/>
      <c r="KJ11" s="183"/>
      <c r="KK11" s="183"/>
      <c r="KL11" s="183"/>
      <c r="KM11" s="183"/>
      <c r="KN11" s="183"/>
      <c r="KO11" s="183"/>
      <c r="KP11" s="183"/>
      <c r="KQ11" s="183"/>
      <c r="KR11" s="183"/>
      <c r="KS11" s="183"/>
      <c r="KT11" s="183"/>
      <c r="KU11" s="183"/>
      <c r="KV11" s="183"/>
      <c r="KW11" s="183"/>
      <c r="KX11" s="183"/>
      <c r="KY11" s="183"/>
      <c r="KZ11" s="183"/>
      <c r="LA11" s="183"/>
      <c r="LB11" s="183"/>
      <c r="LC11" s="183"/>
      <c r="LD11" s="1434"/>
      <c r="LE11" s="125"/>
      <c r="LF11" s="125"/>
      <c r="LG11" s="125"/>
      <c r="LH11" s="125"/>
      <c r="LI11" s="125"/>
      <c r="LJ11" s="125"/>
      <c r="LK11" s="125"/>
      <c r="LL11" s="125"/>
      <c r="LM11" s="125"/>
      <c r="LN11" s="125"/>
      <c r="LO11" s="125"/>
      <c r="LP11" s="125"/>
      <c r="LQ11" s="125"/>
      <c r="LR11" s="175"/>
      <c r="LS11" s="175"/>
      <c r="LT11" s="175"/>
      <c r="LU11" s="175"/>
      <c r="LV11" s="175"/>
      <c r="LW11" s="175"/>
      <c r="LX11" s="175"/>
      <c r="LY11" s="183"/>
      <c r="LZ11" s="183"/>
    </row>
    <row r="12" spans="1:338" ht="14.45" hidden="1" customHeight="1">
      <c r="A12" s="122">
        <v>1</v>
      </c>
      <c r="B12" s="122">
        <f>COUNTIFS($D$3:D12,D12,$F$3:F12,F12)</f>
        <v>1</v>
      </c>
      <c r="C12" s="184">
        <v>9999</v>
      </c>
      <c r="D12" s="185" t="s">
        <v>1716</v>
      </c>
      <c r="E12" s="186" t="s">
        <v>930</v>
      </c>
      <c r="F12" s="187">
        <v>375515445</v>
      </c>
      <c r="G12" s="125">
        <f t="shared" ref="G12:G17" si="15">LEFT(H12,4)-CONCATENATE(IF(LEFT(F12, 2)&lt;MID(H12, 3, 4), 20, 19),LEFT(F12,2))</f>
        <v>82</v>
      </c>
      <c r="H12" s="398" t="s">
        <v>2040</v>
      </c>
      <c r="I12" s="269" t="s">
        <v>1524</v>
      </c>
      <c r="J12" s="376" t="s">
        <v>1720</v>
      </c>
      <c r="K12" s="125" t="s">
        <v>478</v>
      </c>
      <c r="L12" s="125">
        <v>7</v>
      </c>
      <c r="M12" s="188" t="s">
        <v>1782</v>
      </c>
      <c r="N12" s="253" t="s">
        <v>513</v>
      </c>
      <c r="O12" s="225"/>
      <c r="P12" s="225" t="s">
        <v>1489</v>
      </c>
      <c r="Q12" s="225"/>
      <c r="R12" s="253"/>
      <c r="S12" s="194" t="s">
        <v>598</v>
      </c>
      <c r="T12" s="197" t="s">
        <v>523</v>
      </c>
      <c r="U12" s="197" t="s">
        <v>484</v>
      </c>
      <c r="V12" s="318" t="s">
        <v>599</v>
      </c>
      <c r="W12" s="255" t="s">
        <v>506</v>
      </c>
      <c r="X12" s="999" t="s">
        <v>484</v>
      </c>
      <c r="Y12" s="999" t="s">
        <v>484</v>
      </c>
      <c r="Z12" s="229" t="s">
        <v>550</v>
      </c>
      <c r="AA12" s="225"/>
      <c r="AB12" s="175"/>
      <c r="AC12" s="257">
        <v>203043</v>
      </c>
      <c r="AD12" s="256">
        <v>50760</v>
      </c>
      <c r="AE12" s="331" t="s">
        <v>484</v>
      </c>
      <c r="AF12" s="352" t="s">
        <v>484</v>
      </c>
      <c r="AG12" s="225" t="s">
        <v>768</v>
      </c>
      <c r="AH12" s="256">
        <v>10000</v>
      </c>
      <c r="AI12"/>
      <c r="AK12" s="122"/>
      <c r="AM12" s="362"/>
      <c r="AN12" s="363"/>
      <c r="AO12" s="136">
        <v>0.55000000000000004</v>
      </c>
      <c r="AP12" s="137">
        <v>0.32</v>
      </c>
      <c r="AQ12" s="138">
        <v>97.2</v>
      </c>
      <c r="AR12" s="139">
        <f t="shared" si="7"/>
        <v>98.070000000000007</v>
      </c>
      <c r="AS12" s="140">
        <f t="shared" si="8"/>
        <v>1.71875</v>
      </c>
      <c r="AT12" s="141">
        <f t="shared" si="9"/>
        <v>167.0625</v>
      </c>
      <c r="AU12" s="142">
        <f t="shared" si="10"/>
        <v>5.6398687448728476E-3</v>
      </c>
      <c r="AV12" s="144">
        <v>0.51095000000000002</v>
      </c>
      <c r="AW12" s="143">
        <f t="shared" si="11"/>
        <v>92.9</v>
      </c>
      <c r="AX12" s="353">
        <v>1.1550000000000003E-2</v>
      </c>
      <c r="AY12" s="364">
        <v>2.1</v>
      </c>
      <c r="AZ12" s="354" t="s">
        <v>487</v>
      </c>
      <c r="BA12" s="365" t="s">
        <v>487</v>
      </c>
      <c r="BB12" s="355">
        <v>0.03</v>
      </c>
      <c r="BC12" s="955"/>
      <c r="BD12" s="955"/>
      <c r="BE12" s="955"/>
      <c r="BF12" s="955"/>
      <c r="BG12" s="145"/>
      <c r="BH12" s="174">
        <v>710.78373600471423</v>
      </c>
      <c r="BI12" s="261">
        <v>4.7300000000000004</v>
      </c>
      <c r="BJ12" s="158" t="s">
        <v>487</v>
      </c>
      <c r="BK12" s="153" t="s">
        <v>487</v>
      </c>
      <c r="BL12" s="153" t="s">
        <v>487</v>
      </c>
      <c r="BM12" s="153" t="s">
        <v>487</v>
      </c>
      <c r="BN12" s="122" t="s">
        <v>487</v>
      </c>
      <c r="BO12" s="153" t="s">
        <v>487</v>
      </c>
      <c r="BP12" s="153"/>
      <c r="BQ12" s="359"/>
      <c r="BR12" s="174">
        <v>19783.571428571428</v>
      </c>
      <c r="BS12" s="153">
        <f t="shared" si="12"/>
        <v>53.7</v>
      </c>
      <c r="BT12" s="158">
        <v>99.3</v>
      </c>
      <c r="BU12" s="174">
        <v>12167.737226277373</v>
      </c>
      <c r="BV12" s="158">
        <f>100-BT12</f>
        <v>0.70000000000000284</v>
      </c>
      <c r="BW12" s="1039">
        <f t="shared" si="13"/>
        <v>0.2769679288437103</v>
      </c>
      <c r="BX12" s="153">
        <v>31.6</v>
      </c>
      <c r="BY12" s="145">
        <f>BX12*AP12/(CB12+BZ12+BX12+BV12)</f>
        <v>0.1284879288437103</v>
      </c>
      <c r="BZ12" s="153">
        <v>22.1</v>
      </c>
      <c r="CA12" s="145">
        <f>BZ12*AP12/100</f>
        <v>7.0720000000000005E-2</v>
      </c>
      <c r="CB12" s="153">
        <v>24.3</v>
      </c>
      <c r="CC12" s="145">
        <f>CB12*AP12/100</f>
        <v>7.776000000000001E-2</v>
      </c>
      <c r="CD12" s="122">
        <v>7.9000000000000001E-2</v>
      </c>
      <c r="CJ12" s="264">
        <v>96.7</v>
      </c>
      <c r="CK12" s="265">
        <v>7437.909090909091</v>
      </c>
      <c r="CL12" s="143">
        <f t="shared" si="14"/>
        <v>1.4298642533936652</v>
      </c>
      <c r="CM12" s="145"/>
      <c r="CN12" s="145"/>
      <c r="CO12" s="145"/>
      <c r="CP12" s="955"/>
      <c r="CQ12" s="955"/>
      <c r="CR12" s="955"/>
      <c r="CS12" s="955"/>
      <c r="CT12" s="149"/>
      <c r="CU12" s="145"/>
      <c r="CV12" s="145"/>
      <c r="CW12" s="172"/>
      <c r="CX12" s="172"/>
      <c r="CY12" s="143"/>
      <c r="CZ12" s="145"/>
      <c r="DA12" s="209">
        <v>6</v>
      </c>
      <c r="DB12" s="149" t="s">
        <v>780</v>
      </c>
      <c r="DC12" s="122"/>
      <c r="DE12" s="991"/>
      <c r="DF12" s="991"/>
      <c r="DG12" s="1067"/>
      <c r="DH12" s="991"/>
      <c r="DI12" s="423" t="s">
        <v>515</v>
      </c>
      <c r="DJ12" s="211" t="s">
        <v>507</v>
      </c>
      <c r="DK12" s="162">
        <v>2</v>
      </c>
      <c r="DL12" s="166" t="s">
        <v>2041</v>
      </c>
      <c r="DM12" s="166" t="s">
        <v>1744</v>
      </c>
      <c r="DN12" s="164">
        <v>1</v>
      </c>
      <c r="DO12" s="166">
        <v>1</v>
      </c>
      <c r="DP12" s="176">
        <v>40093</v>
      </c>
      <c r="DQ12" s="166">
        <v>1</v>
      </c>
      <c r="DR12" s="165">
        <v>79.5</v>
      </c>
      <c r="DS12" s="125" t="s">
        <v>490</v>
      </c>
      <c r="DT12" s="125">
        <v>15562</v>
      </c>
      <c r="DU12" s="125">
        <v>89.3</v>
      </c>
      <c r="DV12" s="125">
        <v>10.7</v>
      </c>
      <c r="DW12" s="125">
        <v>56.7</v>
      </c>
      <c r="DX12" s="125">
        <v>38318</v>
      </c>
      <c r="DY12" s="125">
        <v>4469.3</v>
      </c>
      <c r="DZ12" s="125">
        <v>10.88</v>
      </c>
      <c r="EA12" s="125" t="s">
        <v>2042</v>
      </c>
      <c r="EC12" s="166"/>
      <c r="ED12" s="166"/>
      <c r="EE12" s="166">
        <v>7</v>
      </c>
      <c r="EF12" s="166"/>
      <c r="EG12" s="166"/>
      <c r="EH12" s="166"/>
      <c r="EI12" s="166">
        <v>154</v>
      </c>
      <c r="EJ12" s="166">
        <v>79</v>
      </c>
      <c r="EK12" s="167">
        <f t="shared" si="6"/>
        <v>33.310844999156686</v>
      </c>
      <c r="EL12" s="166">
        <v>2</v>
      </c>
      <c r="EM12" s="1302">
        <v>43467</v>
      </c>
      <c r="EN12" s="166">
        <v>3</v>
      </c>
      <c r="EO12" s="166">
        <v>2</v>
      </c>
      <c r="EP12" s="166"/>
      <c r="EQ12" s="176"/>
      <c r="ER12" s="1071">
        <v>9999</v>
      </c>
      <c r="ES12" s="1072">
        <v>75</v>
      </c>
      <c r="ET12" s="1008">
        <v>850436</v>
      </c>
      <c r="EU12" s="1008">
        <v>2</v>
      </c>
      <c r="EV12" s="1074">
        <f>ET12/ES12*EU12</f>
        <v>22678.293333333335</v>
      </c>
      <c r="EW12" s="1008">
        <v>265152</v>
      </c>
      <c r="EX12" s="1075">
        <f>EW12/ES12*EU12</f>
        <v>7070.72</v>
      </c>
      <c r="EY12" s="1075">
        <f>L12*EX12</f>
        <v>49495.040000000001</v>
      </c>
      <c r="EZ12" s="1077">
        <v>40</v>
      </c>
      <c r="FA12" s="1078">
        <v>203043</v>
      </c>
      <c r="FB12" s="1078">
        <v>10000</v>
      </c>
      <c r="FC12" s="1068"/>
      <c r="FD12" s="1079">
        <f>FA12/EZ12</f>
        <v>5076.0749999999998</v>
      </c>
      <c r="FE12" s="1079">
        <f>FB12*FD12/1000</f>
        <v>50760.75</v>
      </c>
      <c r="FF12" s="1029">
        <f>EY12/FE12</f>
        <v>0.97506518323704827</v>
      </c>
      <c r="FG12" s="1080"/>
      <c r="FH12" s="1085"/>
      <c r="FI12" s="1017"/>
      <c r="FJ12" s="1009"/>
      <c r="FK12" s="991"/>
      <c r="FL12" s="133"/>
      <c r="FM12" s="172">
        <f>EW12*100/ET12</f>
        <v>31.178360276375884</v>
      </c>
      <c r="FN12" s="213">
        <f>EX12/1000</f>
        <v>7.0707200000000006</v>
      </c>
      <c r="FP12" s="172">
        <v>31.178360276375884</v>
      </c>
      <c r="FQ12" s="213">
        <v>7.0707200000000006</v>
      </c>
      <c r="FR12" s="222">
        <f>DT12/EX12</f>
        <v>2.2009074040550325</v>
      </c>
      <c r="FS12" s="222"/>
      <c r="FT12" s="223"/>
      <c r="FU12" s="223"/>
      <c r="FV12" s="223"/>
      <c r="GF12" s="175"/>
      <c r="GJ12" s="1304">
        <f>DATEDIF(DP12,GK12,"m")</f>
        <v>110</v>
      </c>
      <c r="GK12" s="214">
        <v>43467</v>
      </c>
      <c r="GL12" s="1305" t="s">
        <v>1958</v>
      </c>
      <c r="GM12" s="177"/>
      <c r="GN12" s="178"/>
      <c r="GO12" s="348" t="s">
        <v>746</v>
      </c>
      <c r="GP12" s="125">
        <v>20.57</v>
      </c>
      <c r="GQ12" s="916">
        <v>1.6479999999999999</v>
      </c>
      <c r="GR12" s="916"/>
      <c r="GS12" s="250">
        <f>10.6*8</f>
        <v>84.8</v>
      </c>
      <c r="GT12" s="1211"/>
      <c r="GU12" s="122"/>
      <c r="GV12" s="249">
        <v>0</v>
      </c>
      <c r="GW12" s="249">
        <v>0</v>
      </c>
      <c r="GX12" s="249">
        <v>15535.22</v>
      </c>
      <c r="GY12" s="249">
        <v>0</v>
      </c>
      <c r="GZ12" s="249">
        <v>21.18</v>
      </c>
      <c r="HA12" s="249">
        <v>365.15</v>
      </c>
      <c r="HB12" s="249">
        <v>426906</v>
      </c>
      <c r="HC12" s="249">
        <v>0</v>
      </c>
      <c r="HD12" s="249">
        <v>1653.7</v>
      </c>
      <c r="HE12" s="249">
        <v>0</v>
      </c>
      <c r="HF12" s="249">
        <v>0</v>
      </c>
      <c r="HG12" s="249">
        <v>0</v>
      </c>
      <c r="HH12" s="249">
        <v>380.84</v>
      </c>
      <c r="HI12" s="215"/>
      <c r="HJ12" s="215"/>
      <c r="HK12" s="215"/>
      <c r="HL12" s="215"/>
      <c r="HM12" s="215"/>
      <c r="HN12" s="215"/>
      <c r="HO12" s="215"/>
      <c r="HP12" s="215"/>
      <c r="HQ12" s="215"/>
      <c r="HR12" s="215"/>
      <c r="HS12" s="215"/>
      <c r="HT12" s="215"/>
      <c r="HU12" s="215"/>
      <c r="HV12" s="215"/>
      <c r="HW12" s="215"/>
      <c r="HX12" s="215"/>
      <c r="HY12" s="215"/>
      <c r="HZ12" s="215"/>
      <c r="IA12" s="215"/>
      <c r="IB12" s="215"/>
      <c r="IC12" s="215"/>
      <c r="ID12" s="215"/>
      <c r="IE12" s="215"/>
      <c r="IF12" s="215"/>
      <c r="IG12" s="215"/>
      <c r="IH12" s="215"/>
      <c r="II12" s="215"/>
      <c r="IJ12" s="215"/>
      <c r="IK12" s="215"/>
      <c r="IL12" s="215"/>
      <c r="IM12" s="215"/>
      <c r="IN12" s="215"/>
      <c r="IO12" s="215"/>
      <c r="IP12" s="215"/>
      <c r="IQ12" s="215"/>
      <c r="IR12" s="215"/>
      <c r="IS12" s="215"/>
      <c r="IT12" s="215"/>
      <c r="IU12" s="215"/>
      <c r="IV12" s="215"/>
      <c r="IW12" s="215"/>
      <c r="IX12" s="215"/>
      <c r="IY12" s="215"/>
      <c r="IZ12" s="215"/>
      <c r="JA12" s="215"/>
      <c r="JB12" s="215"/>
      <c r="JC12" s="215"/>
      <c r="JD12" s="215"/>
      <c r="JE12" s="215"/>
      <c r="JF12" s="215"/>
      <c r="JG12" s="181"/>
      <c r="JH12" s="181"/>
      <c r="JI12" s="181"/>
      <c r="JJ12" s="182"/>
      <c r="JK12" s="183"/>
      <c r="JL12" s="183"/>
      <c r="JM12" s="183"/>
      <c r="JN12" s="183"/>
      <c r="JO12" s="183"/>
      <c r="JP12" s="183"/>
      <c r="JQ12" s="183"/>
      <c r="JR12" s="183"/>
      <c r="JS12" s="183"/>
      <c r="JT12" s="183"/>
      <c r="JU12" s="183"/>
      <c r="JV12" s="183"/>
      <c r="JW12" s="183"/>
      <c r="JX12" s="183"/>
      <c r="JY12" s="183"/>
      <c r="JZ12" s="183"/>
      <c r="KA12" s="183"/>
      <c r="KB12" s="183"/>
      <c r="KC12" s="183"/>
      <c r="KD12" s="183"/>
      <c r="KE12" s="183"/>
      <c r="KF12" s="183"/>
      <c r="KG12" s="183"/>
      <c r="KH12" s="183"/>
      <c r="KI12" s="183"/>
      <c r="KJ12" s="183"/>
      <c r="KK12" s="183"/>
      <c r="KL12" s="183"/>
      <c r="KM12" s="183"/>
      <c r="KN12" s="183"/>
      <c r="KO12" s="183"/>
      <c r="KP12" s="183"/>
      <c r="KQ12" s="183"/>
      <c r="KR12" s="183"/>
      <c r="KS12" s="183"/>
      <c r="KT12" s="183"/>
      <c r="KU12" s="183"/>
      <c r="KV12" s="183"/>
      <c r="KW12" s="183"/>
      <c r="KX12" s="183"/>
      <c r="KY12" s="183"/>
      <c r="KZ12" s="183"/>
      <c r="LA12" s="183"/>
      <c r="LB12" s="183"/>
      <c r="LC12" s="183"/>
      <c r="LD12" s="183"/>
      <c r="LF12" s="122"/>
      <c r="LG12" s="122"/>
      <c r="LH12" s="122"/>
      <c r="LI12" s="122"/>
      <c r="LJ12" s="122"/>
      <c r="LK12" s="122"/>
      <c r="LL12" s="122"/>
      <c r="LM12" s="122"/>
      <c r="LN12" s="122"/>
      <c r="LO12" s="122"/>
      <c r="LP12" s="122"/>
      <c r="LQ12" s="122"/>
    </row>
    <row r="13" spans="1:338" ht="14.45" hidden="1" customHeight="1">
      <c r="A13" s="991">
        <v>73</v>
      </c>
      <c r="B13" s="122">
        <f>COUNTIFS($D$3:D13,D13,$F$3:F13,F13)</f>
        <v>2</v>
      </c>
      <c r="C13" s="184">
        <v>10360</v>
      </c>
      <c r="D13" s="185" t="s">
        <v>1716</v>
      </c>
      <c r="E13" s="186" t="s">
        <v>930</v>
      </c>
      <c r="F13" s="187">
        <v>375515445</v>
      </c>
      <c r="G13" s="125">
        <f t="shared" si="15"/>
        <v>82</v>
      </c>
      <c r="H13" s="398" t="s">
        <v>737</v>
      </c>
      <c r="I13" s="269" t="s">
        <v>476</v>
      </c>
      <c r="J13" s="190" t="s">
        <v>477</v>
      </c>
      <c r="K13" s="188" t="s">
        <v>478</v>
      </c>
      <c r="L13" s="125">
        <v>13</v>
      </c>
      <c r="M13" s="188" t="s">
        <v>988</v>
      </c>
      <c r="N13" s="191" t="s">
        <v>490</v>
      </c>
      <c r="O13" s="225" t="s">
        <v>922</v>
      </c>
      <c r="P13" s="186" t="s">
        <v>922</v>
      </c>
      <c r="Q13" s="225"/>
      <c r="R13" s="253"/>
      <c r="S13" s="194" t="s">
        <v>598</v>
      </c>
      <c r="T13" s="197" t="s">
        <v>523</v>
      </c>
      <c r="U13" s="197" t="s">
        <v>484</v>
      </c>
      <c r="V13" s="318" t="s">
        <v>599</v>
      </c>
      <c r="W13" s="255" t="s">
        <v>506</v>
      </c>
      <c r="X13" s="1008" t="s">
        <v>484</v>
      </c>
      <c r="Y13" s="1008" t="s">
        <v>484</v>
      </c>
      <c r="Z13" s="229" t="s">
        <v>550</v>
      </c>
      <c r="AA13" s="225"/>
      <c r="AB13" s="175"/>
      <c r="AC13" s="256">
        <v>33282</v>
      </c>
      <c r="AD13" s="257">
        <v>2496</v>
      </c>
      <c r="AE13" s="225"/>
      <c r="AF13" s="225"/>
      <c r="AG13" s="216" t="s">
        <v>507</v>
      </c>
      <c r="AH13" s="256">
        <v>3000</v>
      </c>
      <c r="AI13" s="991"/>
      <c r="AJ13" s="991"/>
      <c r="AK13" s="991"/>
      <c r="AL13" s="991"/>
      <c r="AM13" s="1021"/>
      <c r="AN13" s="1023"/>
      <c r="AO13" s="136">
        <v>12.1</v>
      </c>
      <c r="AP13" s="1026">
        <v>5.49</v>
      </c>
      <c r="AQ13" s="1027">
        <v>80.7</v>
      </c>
      <c r="AR13" s="139">
        <f t="shared" si="7"/>
        <v>98.29</v>
      </c>
      <c r="AS13" s="140">
        <f t="shared" si="8"/>
        <v>2.204007285974499</v>
      </c>
      <c r="AT13" s="141">
        <f t="shared" si="9"/>
        <v>177.86338797814207</v>
      </c>
      <c r="AU13" s="142">
        <f t="shared" si="10"/>
        <v>0.14038751595312682</v>
      </c>
      <c r="AV13" s="353">
        <v>10.5875</v>
      </c>
      <c r="AW13" s="143">
        <f t="shared" si="11"/>
        <v>87.5</v>
      </c>
      <c r="AX13" s="1032">
        <v>0.90749999999999997</v>
      </c>
      <c r="AY13" s="1101">
        <v>7.5</v>
      </c>
      <c r="AZ13" s="1102" t="s">
        <v>487</v>
      </c>
      <c r="BA13" s="365">
        <v>7.5</v>
      </c>
      <c r="BB13" s="355">
        <v>0.03</v>
      </c>
      <c r="BC13" s="1041"/>
      <c r="BD13" s="1041"/>
      <c r="BE13" s="1041"/>
      <c r="BF13" s="1041"/>
      <c r="BG13" s="145"/>
      <c r="BH13" s="1022">
        <v>560.19446081319984</v>
      </c>
      <c r="BI13" s="261">
        <v>3.04</v>
      </c>
      <c r="BJ13" s="991">
        <v>42.8</v>
      </c>
      <c r="BK13" s="1020">
        <v>56.4</v>
      </c>
      <c r="BL13" s="1044">
        <f>BJ13/BK13</f>
        <v>0.75886524822695034</v>
      </c>
      <c r="BM13" s="1046">
        <v>0.2</v>
      </c>
      <c r="BN13" s="153">
        <f>BM13*100/AO13</f>
        <v>1.6528925619834711</v>
      </c>
      <c r="BO13" s="992" t="s">
        <v>487</v>
      </c>
      <c r="BP13" s="1030">
        <v>58.5</v>
      </c>
      <c r="BQ13" s="359">
        <v>71.3</v>
      </c>
      <c r="BR13" s="1051">
        <v>27286.90476190476</v>
      </c>
      <c r="BS13" s="153">
        <f t="shared" si="12"/>
        <v>48.81</v>
      </c>
      <c r="BT13" s="992">
        <v>90.9</v>
      </c>
      <c r="BU13" s="1051">
        <v>5618.545454545455</v>
      </c>
      <c r="BV13" s="1039">
        <f>100-BT13</f>
        <v>9.0999999999999943</v>
      </c>
      <c r="BW13" s="1039">
        <f t="shared" si="13"/>
        <v>4.6972733389884427</v>
      </c>
      <c r="BX13" s="1020">
        <v>5.81</v>
      </c>
      <c r="BY13" s="1020">
        <f>BX13*AP13/(CB13+BZ13+BX13+BV13)</f>
        <v>0.33821333898844236</v>
      </c>
      <c r="BZ13" s="1020">
        <v>43</v>
      </c>
      <c r="CA13" s="1020">
        <f>BZ13*AP13/100</f>
        <v>2.3607</v>
      </c>
      <c r="CB13" s="1020">
        <v>36.4</v>
      </c>
      <c r="CC13" s="1020">
        <f>CB13*AP13/100</f>
        <v>1.9983600000000001</v>
      </c>
      <c r="CD13" s="1035">
        <v>0.17</v>
      </c>
      <c r="CE13" s="991"/>
      <c r="CF13" s="991"/>
      <c r="CG13" s="991"/>
      <c r="CH13" s="991"/>
      <c r="CI13" s="991"/>
      <c r="CJ13" s="1057">
        <v>71.7</v>
      </c>
      <c r="CK13" s="1058">
        <v>4794.818181818182</v>
      </c>
      <c r="CL13" s="157">
        <f t="shared" si="14"/>
        <v>0.13511627906976742</v>
      </c>
      <c r="CM13" s="1020"/>
      <c r="CN13" s="145"/>
      <c r="CO13" s="145"/>
      <c r="CP13" s="1041"/>
      <c r="CQ13" s="1041"/>
      <c r="CR13" s="1041"/>
      <c r="CS13" s="1041"/>
      <c r="CT13" s="1020">
        <v>19.11</v>
      </c>
      <c r="CU13" s="1020"/>
      <c r="CV13" s="145"/>
      <c r="CW13" s="172"/>
      <c r="CX13" s="1060"/>
      <c r="CY13" s="1030"/>
      <c r="CZ13" s="145"/>
      <c r="DA13" s="1061">
        <v>3</v>
      </c>
      <c r="DB13" s="992" t="s">
        <v>780</v>
      </c>
      <c r="DC13" s="991"/>
      <c r="DD13" s="1064" t="s">
        <v>1815</v>
      </c>
      <c r="DE13" s="991"/>
      <c r="DF13" s="991"/>
      <c r="DG13" s="1067"/>
      <c r="DH13" s="991"/>
      <c r="DI13" s="125" t="s">
        <v>515</v>
      </c>
      <c r="DJ13" s="267" t="s">
        <v>507</v>
      </c>
      <c r="DK13" s="166">
        <v>2</v>
      </c>
      <c r="DL13" s="166"/>
      <c r="DM13" s="166" t="s">
        <v>1524</v>
      </c>
      <c r="DN13" s="163" t="s">
        <v>516</v>
      </c>
      <c r="DO13" s="166">
        <v>1</v>
      </c>
      <c r="DP13" s="1302">
        <v>43467</v>
      </c>
      <c r="DQ13" s="166"/>
      <c r="DR13" s="165" t="s">
        <v>490</v>
      </c>
      <c r="DS13" s="125" t="s">
        <v>490</v>
      </c>
      <c r="DT13" s="125">
        <v>908</v>
      </c>
      <c r="DU13" s="125">
        <v>40.4</v>
      </c>
      <c r="DV13" s="125">
        <v>59.6</v>
      </c>
      <c r="DW13" s="125">
        <v>1.4</v>
      </c>
      <c r="DX13" s="125">
        <v>5898</v>
      </c>
      <c r="DY13" s="125" t="s">
        <v>490</v>
      </c>
      <c r="DZ13" s="125">
        <v>7.38</v>
      </c>
      <c r="EA13" s="125">
        <v>0</v>
      </c>
      <c r="EB13" s="991"/>
      <c r="EC13" s="166" t="s">
        <v>524</v>
      </c>
      <c r="ED13" s="166"/>
      <c r="EE13" s="166">
        <v>13</v>
      </c>
      <c r="EF13" s="166">
        <v>60</v>
      </c>
      <c r="EG13" s="166">
        <v>3</v>
      </c>
      <c r="EH13" s="166">
        <v>1</v>
      </c>
      <c r="EI13" s="166">
        <v>154</v>
      </c>
      <c r="EJ13" s="166">
        <v>74</v>
      </c>
      <c r="EK13" s="167">
        <f t="shared" si="6"/>
        <v>31.20256367009614</v>
      </c>
      <c r="EL13" s="166">
        <v>2</v>
      </c>
      <c r="EM13" s="166"/>
      <c r="EN13" s="166">
        <v>1</v>
      </c>
      <c r="EO13" s="166">
        <v>1</v>
      </c>
      <c r="EP13" s="316"/>
      <c r="EQ13" s="176"/>
      <c r="ER13" s="1071">
        <v>10360</v>
      </c>
      <c r="ES13" s="1072">
        <v>75</v>
      </c>
      <c r="ET13" s="1008">
        <v>956687</v>
      </c>
      <c r="EU13" s="1008">
        <v>2</v>
      </c>
      <c r="EV13" s="1074">
        <f>ET13/ES13*EU13</f>
        <v>25511.653333333332</v>
      </c>
      <c r="EW13" s="1008">
        <v>17049</v>
      </c>
      <c r="EX13" s="1075">
        <f>EW13/ES13*EU13</f>
        <v>454.64</v>
      </c>
      <c r="EY13" s="1075">
        <f>L13*EX13</f>
        <v>5910.32</v>
      </c>
      <c r="EZ13" s="1077"/>
      <c r="FA13" s="1078"/>
      <c r="FB13" s="1078"/>
      <c r="FC13" s="1068"/>
      <c r="FD13" s="1079"/>
      <c r="FE13" s="1079"/>
      <c r="FF13" s="1029"/>
      <c r="FG13" s="1080"/>
      <c r="FH13" s="1085"/>
      <c r="FI13" s="1017"/>
      <c r="FJ13" s="1009"/>
      <c r="FK13" s="991"/>
      <c r="FL13" s="133"/>
      <c r="FM13" s="172">
        <f>EW13*100/ET13</f>
        <v>1.782087558417748</v>
      </c>
      <c r="FN13" s="1087">
        <f>EX13/1000</f>
        <v>0.45463999999999999</v>
      </c>
      <c r="FO13" s="1009"/>
      <c r="FP13" s="1060">
        <v>1.782087558417748</v>
      </c>
      <c r="FQ13" s="1087">
        <v>0.45463999999999999</v>
      </c>
      <c r="FR13" s="1090">
        <f>DT13/EX13</f>
        <v>1.9971845856061941</v>
      </c>
      <c r="FS13" s="222"/>
      <c r="FT13" s="223"/>
      <c r="FU13" s="223"/>
      <c r="FV13" s="223"/>
      <c r="FW13" s="166">
        <v>1</v>
      </c>
      <c r="FX13" s="166"/>
      <c r="FY13" s="166">
        <v>1</v>
      </c>
      <c r="FZ13" s="345" t="s">
        <v>1816</v>
      </c>
      <c r="GA13" s="166"/>
      <c r="GB13" s="166"/>
      <c r="GC13" s="166"/>
      <c r="GD13" s="166"/>
      <c r="GE13" s="166"/>
      <c r="GF13" s="345"/>
      <c r="GG13" s="166" t="s">
        <v>743</v>
      </c>
      <c r="GH13" s="345" t="s">
        <v>1817</v>
      </c>
      <c r="GI13" s="345" t="s">
        <v>1818</v>
      </c>
      <c r="GJ13" s="1304">
        <f>DATEDIF(DP13,GK13,"m")</f>
        <v>1</v>
      </c>
      <c r="GK13" s="1305">
        <v>43522</v>
      </c>
      <c r="GL13" s="1305" t="s">
        <v>1238</v>
      </c>
      <c r="GM13" s="177"/>
      <c r="GN13" s="347" t="s">
        <v>734</v>
      </c>
      <c r="GO13" s="370" t="s">
        <v>746</v>
      </c>
      <c r="GP13" s="348">
        <v>0.95622800509132799</v>
      </c>
      <c r="GQ13" s="349">
        <v>0.35877209700000051</v>
      </c>
      <c r="GR13" s="349"/>
      <c r="GS13" s="252">
        <v>14.88</v>
      </c>
      <c r="GT13" s="350"/>
      <c r="GU13" s="122"/>
      <c r="GV13" s="249">
        <v>0</v>
      </c>
      <c r="GW13" s="249">
        <v>0</v>
      </c>
      <c r="GX13" s="249">
        <v>6800.23</v>
      </c>
      <c r="GY13" s="249">
        <v>0</v>
      </c>
      <c r="GZ13" s="249">
        <v>5.88</v>
      </c>
      <c r="HA13" s="249">
        <v>17.32</v>
      </c>
      <c r="HB13" s="249">
        <v>355022.7</v>
      </c>
      <c r="HC13" s="249">
        <v>0</v>
      </c>
      <c r="HD13" s="249">
        <v>6967.4</v>
      </c>
      <c r="HE13" s="249">
        <v>133.69999999999999</v>
      </c>
      <c r="HF13" s="249">
        <v>0</v>
      </c>
      <c r="HG13" s="249">
        <v>0</v>
      </c>
      <c r="HH13" s="249">
        <v>3550</v>
      </c>
      <c r="HI13" s="215"/>
      <c r="HJ13" s="215"/>
      <c r="HK13" s="215"/>
      <c r="HL13" s="215"/>
      <c r="HM13" s="215"/>
      <c r="HN13" s="215"/>
      <c r="HO13" s="215"/>
      <c r="HP13" s="215"/>
      <c r="HQ13" s="215"/>
      <c r="HR13" s="215"/>
      <c r="HS13" s="215"/>
      <c r="HT13" s="215"/>
      <c r="HU13" s="215"/>
      <c r="HV13" s="215"/>
      <c r="HW13" s="215"/>
      <c r="HX13" s="215"/>
      <c r="HY13" s="215"/>
      <c r="HZ13" s="215"/>
      <c r="IA13" s="215"/>
      <c r="IB13" s="215"/>
      <c r="IC13" s="215"/>
      <c r="ID13" s="215"/>
      <c r="IE13" s="215"/>
      <c r="IF13" s="215"/>
      <c r="IG13" s="215"/>
      <c r="IH13" s="215"/>
      <c r="II13" s="215"/>
      <c r="IJ13" s="215"/>
      <c r="IK13" s="215"/>
      <c r="IL13" s="215"/>
      <c r="IM13" s="215"/>
      <c r="IN13" s="215"/>
      <c r="IO13" s="215"/>
      <c r="IP13" s="215"/>
      <c r="IQ13" s="215"/>
      <c r="IR13" s="215"/>
      <c r="IS13" s="215"/>
      <c r="IT13" s="215"/>
      <c r="IU13" s="215"/>
      <c r="IV13" s="215"/>
      <c r="IW13" s="215"/>
      <c r="IX13" s="215"/>
      <c r="IY13" s="215"/>
      <c r="IZ13" s="215"/>
      <c r="JA13" s="215"/>
      <c r="JB13" s="215"/>
      <c r="JC13" s="215"/>
      <c r="JD13" s="215"/>
      <c r="JE13" s="215"/>
      <c r="JF13" s="215"/>
      <c r="JG13" s="215"/>
      <c r="JH13" s="215"/>
      <c r="JI13" s="215"/>
      <c r="JJ13" s="241">
        <v>3.23</v>
      </c>
      <c r="JK13" s="166">
        <v>0.31</v>
      </c>
      <c r="JL13" s="166">
        <v>2080000</v>
      </c>
      <c r="JM13" s="167">
        <v>68</v>
      </c>
      <c r="JN13" s="167">
        <v>1.43</v>
      </c>
      <c r="JO13" s="166">
        <v>1790000</v>
      </c>
      <c r="JP13" s="368">
        <v>5910.32</v>
      </c>
      <c r="JQ13" s="369">
        <f>JM13*JP13/100</f>
        <v>4019.0176000000001</v>
      </c>
      <c r="JR13" s="166">
        <v>0.7</v>
      </c>
      <c r="JS13" s="166">
        <v>1610000</v>
      </c>
      <c r="JT13" s="372">
        <f>JN13-JR13</f>
        <v>0.73</v>
      </c>
      <c r="JU13" s="166">
        <f>JO13-JS13</f>
        <v>180000</v>
      </c>
      <c r="JV13" s="369">
        <f>JQ13*JN13/100</f>
        <v>57.471951680000004</v>
      </c>
      <c r="JW13" s="369">
        <f>JR13*JQ13/100</f>
        <v>28.1331232</v>
      </c>
      <c r="JX13" s="369">
        <f>JV13-JW13</f>
        <v>29.338828480000004</v>
      </c>
      <c r="JY13" s="160">
        <v>46</v>
      </c>
      <c r="JZ13" s="369">
        <f>JV13/JY13</f>
        <v>1.2493902539130435</v>
      </c>
      <c r="KA13" s="369">
        <f>JW13/JY13</f>
        <v>0.61158963478260875</v>
      </c>
      <c r="KB13" s="369">
        <f>JQ13/JY13</f>
        <v>87.369947826086957</v>
      </c>
      <c r="KC13" s="167">
        <v>51.7</v>
      </c>
      <c r="KD13" s="167">
        <v>91.5</v>
      </c>
      <c r="KE13" s="166">
        <v>4548</v>
      </c>
      <c r="KF13" s="166">
        <v>14.9</v>
      </c>
      <c r="KG13" s="166">
        <v>2150</v>
      </c>
      <c r="KH13" s="166">
        <v>5.53</v>
      </c>
      <c r="KI13" s="166">
        <v>2465</v>
      </c>
      <c r="KJ13" s="166">
        <v>14.6</v>
      </c>
      <c r="KK13" s="166">
        <v>7563</v>
      </c>
      <c r="KL13" s="166">
        <v>42.7</v>
      </c>
      <c r="KM13" s="166">
        <v>2334</v>
      </c>
      <c r="KN13" s="166">
        <v>66.900000000000006</v>
      </c>
      <c r="KO13" s="166">
        <v>2785</v>
      </c>
      <c r="KP13" s="167">
        <v>27.7</v>
      </c>
      <c r="KQ13" s="166">
        <v>10.6</v>
      </c>
      <c r="KR13" s="166">
        <v>84.3</v>
      </c>
      <c r="KS13" s="166">
        <v>4227</v>
      </c>
      <c r="KT13" s="166">
        <v>97.8</v>
      </c>
      <c r="KU13" s="166">
        <v>2091</v>
      </c>
      <c r="KV13" s="166">
        <v>0</v>
      </c>
      <c r="KW13" s="166" t="s">
        <v>1819</v>
      </c>
      <c r="KX13" s="166">
        <v>92.2</v>
      </c>
      <c r="KY13" s="166">
        <v>7292</v>
      </c>
      <c r="KZ13" s="166">
        <v>1.3</v>
      </c>
      <c r="LA13" s="166">
        <v>3941</v>
      </c>
      <c r="LB13" s="166">
        <v>3.03</v>
      </c>
      <c r="LC13" s="166">
        <v>4465</v>
      </c>
      <c r="LD13" s="166">
        <v>18.399999999999999</v>
      </c>
      <c r="LF13" s="122"/>
      <c r="LG13" s="122"/>
      <c r="LH13" s="122"/>
      <c r="LI13" s="122"/>
      <c r="LJ13" s="122"/>
      <c r="LK13" s="122"/>
      <c r="LL13" s="122"/>
      <c r="LM13" s="122"/>
      <c r="LN13" s="122"/>
      <c r="LO13" s="122"/>
      <c r="LP13" s="122"/>
      <c r="LQ13" s="122"/>
      <c r="LR13" s="1009"/>
      <c r="LS13" s="1009"/>
      <c r="LT13" s="1009"/>
      <c r="LU13" s="1009"/>
      <c r="LV13" s="1009"/>
      <c r="LW13" s="1009"/>
      <c r="LX13" s="1009"/>
    </row>
    <row r="14" spans="1:338" ht="14.45" hidden="1" customHeight="1">
      <c r="A14" s="122">
        <v>149</v>
      </c>
      <c r="B14" s="122">
        <f>COUNTIFS($D$3:D14,D14,$F$3:F14,F14)</f>
        <v>3</v>
      </c>
      <c r="C14" s="184">
        <v>10678</v>
      </c>
      <c r="D14" s="185" t="s">
        <v>1716</v>
      </c>
      <c r="E14" s="186" t="s">
        <v>930</v>
      </c>
      <c r="F14" s="187">
        <v>375515445</v>
      </c>
      <c r="G14" s="125">
        <f t="shared" si="15"/>
        <v>82</v>
      </c>
      <c r="H14" s="398" t="s">
        <v>1838</v>
      </c>
      <c r="I14" s="224" t="s">
        <v>1524</v>
      </c>
      <c r="J14" s="376" t="s">
        <v>1501</v>
      </c>
      <c r="K14" s="188" t="s">
        <v>478</v>
      </c>
      <c r="L14" s="125">
        <v>7</v>
      </c>
      <c r="M14" s="188" t="s">
        <v>1294</v>
      </c>
      <c r="N14" s="191" t="s">
        <v>490</v>
      </c>
      <c r="O14" s="225"/>
      <c r="P14" s="225" t="s">
        <v>1628</v>
      </c>
      <c r="Q14" s="225"/>
      <c r="R14" s="253"/>
      <c r="S14" s="194" t="s">
        <v>484</v>
      </c>
      <c r="T14" s="197" t="s">
        <v>484</v>
      </c>
      <c r="U14" s="197" t="s">
        <v>484</v>
      </c>
      <c r="V14" s="254" t="s">
        <v>549</v>
      </c>
      <c r="W14" s="255" t="s">
        <v>484</v>
      </c>
      <c r="X14" s="1008" t="s">
        <v>484</v>
      </c>
      <c r="Y14" s="1008" t="s">
        <v>484</v>
      </c>
      <c r="Z14" s="319"/>
      <c r="AA14" s="225" t="s">
        <v>1196</v>
      </c>
      <c r="AB14" s="125"/>
      <c r="AC14" s="256">
        <v>4768</v>
      </c>
      <c r="AD14" s="257">
        <v>47</v>
      </c>
      <c r="AE14" s="256" t="s">
        <v>484</v>
      </c>
      <c r="AF14" s="256" t="s">
        <v>484</v>
      </c>
      <c r="AG14" s="216" t="s">
        <v>1502</v>
      </c>
      <c r="AH14" s="256">
        <v>400</v>
      </c>
      <c r="AO14" s="136">
        <v>35.6</v>
      </c>
      <c r="AP14" s="137">
        <v>7.8</v>
      </c>
      <c r="AQ14" s="138">
        <v>51</v>
      </c>
      <c r="AR14" s="139">
        <f t="shared" si="7"/>
        <v>94.4</v>
      </c>
      <c r="AS14" s="140">
        <f t="shared" si="8"/>
        <v>4.5641025641025648</v>
      </c>
      <c r="AT14" s="141">
        <f t="shared" si="9"/>
        <v>232.7692307692308</v>
      </c>
      <c r="AU14" s="142">
        <f t="shared" si="10"/>
        <v>0.60544217687074831</v>
      </c>
      <c r="AV14" s="143">
        <v>26.878</v>
      </c>
      <c r="AW14" s="143">
        <f t="shared" si="11"/>
        <v>75.5</v>
      </c>
      <c r="AX14" s="144">
        <v>6.9420000000000002</v>
      </c>
      <c r="AY14" s="143">
        <v>19.5</v>
      </c>
      <c r="AZ14" s="149" t="s">
        <v>487</v>
      </c>
      <c r="BA14" s="204">
        <v>3.4</v>
      </c>
      <c r="BB14" s="207" t="s">
        <v>487</v>
      </c>
      <c r="BC14" s="320" t="s">
        <v>487</v>
      </c>
      <c r="BG14" s="145"/>
      <c r="BJ14" s="122">
        <v>52.7</v>
      </c>
      <c r="BK14" s="122">
        <v>47.3</v>
      </c>
      <c r="BL14" s="150">
        <f>BJ14/BK14</f>
        <v>1.1141649048625795</v>
      </c>
      <c r="BM14" s="151" t="s">
        <v>487</v>
      </c>
      <c r="BN14" s="122" t="s">
        <v>487</v>
      </c>
      <c r="BO14" s="149" t="s">
        <v>487</v>
      </c>
      <c r="BP14" s="143">
        <v>4.5</v>
      </c>
      <c r="BQ14" s="234">
        <v>6.02</v>
      </c>
      <c r="BS14" s="153">
        <f t="shared" si="12"/>
        <v>34.4</v>
      </c>
      <c r="BT14" s="262" t="s">
        <v>487</v>
      </c>
      <c r="BU14" s="262"/>
      <c r="BV14" s="262" t="s">
        <v>487</v>
      </c>
      <c r="BW14" s="1039">
        <f t="shared" si="13"/>
        <v>7.8000000000000007</v>
      </c>
      <c r="BX14" s="158">
        <v>13.1</v>
      </c>
      <c r="BY14" s="145">
        <f>BX14*AP14/(CB14+BZ14+BX14)</f>
        <v>1.0688284518828453</v>
      </c>
      <c r="BZ14" s="158">
        <v>21.3</v>
      </c>
      <c r="CA14" s="145">
        <f>BZ14*AP14/(CB14+BZ14+BX14)</f>
        <v>1.7378661087866112</v>
      </c>
      <c r="CB14" s="158">
        <v>61.2</v>
      </c>
      <c r="CC14" s="145">
        <f>CB14*AP14/(CB14+BZ14+BX14)</f>
        <v>4.9933054393305447</v>
      </c>
      <c r="CD14" s="262" t="s">
        <v>487</v>
      </c>
      <c r="CL14" s="143">
        <f t="shared" si="14"/>
        <v>0.61502347417840375</v>
      </c>
      <c r="CM14" s="145"/>
      <c r="CN14" s="145"/>
      <c r="CO14" s="145"/>
      <c r="CT14" s="145"/>
      <c r="CU14" s="236"/>
      <c r="CV14" s="236"/>
      <c r="CW14" s="145"/>
      <c r="CX14" s="145"/>
      <c r="CZ14" s="145"/>
      <c r="DA14" s="209">
        <v>4</v>
      </c>
      <c r="DB14" s="149" t="s">
        <v>685</v>
      </c>
      <c r="DC14" s="383">
        <f>AP14-(BY14+CA14+CC14)</f>
        <v>0</v>
      </c>
      <c r="DD14" s="266"/>
      <c r="DE14" s="991"/>
      <c r="DF14" s="991"/>
      <c r="DG14" s="991"/>
      <c r="DH14" s="991"/>
      <c r="DI14" s="125" t="s">
        <v>515</v>
      </c>
      <c r="DJ14" s="267" t="s">
        <v>507</v>
      </c>
      <c r="DK14" s="166">
        <v>2</v>
      </c>
      <c r="DL14" s="166"/>
      <c r="DM14" s="166" t="s">
        <v>1839</v>
      </c>
      <c r="DN14" s="166" t="s">
        <v>686</v>
      </c>
      <c r="DO14" s="166">
        <v>1</v>
      </c>
      <c r="DP14" s="168">
        <v>40093</v>
      </c>
      <c r="DQ14" s="166"/>
      <c r="DR14" s="165">
        <v>0.6</v>
      </c>
      <c r="DS14" s="125">
        <v>7.6</v>
      </c>
      <c r="DT14" s="125">
        <v>247</v>
      </c>
      <c r="DU14" s="125">
        <v>73.3</v>
      </c>
      <c r="DV14" s="125">
        <v>26.7</v>
      </c>
      <c r="DW14" s="125" t="s">
        <v>490</v>
      </c>
      <c r="DX14" s="125" t="s">
        <v>490</v>
      </c>
      <c r="DY14" s="125" t="s">
        <v>490</v>
      </c>
      <c r="DZ14" s="125" t="s">
        <v>490</v>
      </c>
      <c r="EA14" s="125">
        <v>0</v>
      </c>
      <c r="EC14" s="242"/>
      <c r="ED14" s="242"/>
      <c r="EE14" s="166">
        <v>7</v>
      </c>
      <c r="EF14" s="166"/>
      <c r="EG14" s="166"/>
      <c r="EH14" s="166">
        <v>1</v>
      </c>
      <c r="EI14" s="166">
        <v>154</v>
      </c>
      <c r="EJ14" s="166">
        <v>74</v>
      </c>
      <c r="EK14" s="167">
        <f t="shared" si="6"/>
        <v>31.20256367009614</v>
      </c>
      <c r="EL14" s="374">
        <v>1</v>
      </c>
      <c r="EM14" s="1303">
        <v>43467</v>
      </c>
      <c r="EN14" s="166"/>
      <c r="EO14" s="166"/>
      <c r="EP14" s="242"/>
      <c r="EQ14" s="176"/>
      <c r="ER14" s="1071">
        <v>10678</v>
      </c>
      <c r="ES14" s="1072">
        <v>72</v>
      </c>
      <c r="ET14" s="1008">
        <v>1094990</v>
      </c>
      <c r="EU14" s="1008">
        <v>2</v>
      </c>
      <c r="EV14" s="1074">
        <v>30416.388888888891</v>
      </c>
      <c r="EW14" s="1008">
        <v>8949</v>
      </c>
      <c r="EX14" s="1075">
        <v>248.58333333333334</v>
      </c>
      <c r="EY14" s="1075">
        <v>1740.0833333333335</v>
      </c>
      <c r="EZ14" s="1009"/>
      <c r="FA14" s="1009"/>
      <c r="FB14" s="1009"/>
      <c r="FC14" s="1009"/>
      <c r="FD14" s="1068"/>
      <c r="FE14" s="1068"/>
      <c r="FF14" s="1068"/>
      <c r="FG14" s="1080"/>
      <c r="FH14" s="1084"/>
      <c r="FI14" s="1080"/>
      <c r="FJ14" s="1085"/>
      <c r="FK14" s="1017"/>
      <c r="FL14" s="133"/>
      <c r="FM14" s="172">
        <f>EW14*100/ET14</f>
        <v>0.81726773760490967</v>
      </c>
      <c r="FN14" s="213">
        <f>EX14/1000</f>
        <v>0.24858333333333335</v>
      </c>
      <c r="FP14" s="172">
        <v>0.81726773760490967</v>
      </c>
      <c r="FQ14" s="213">
        <v>0.24858333333333335</v>
      </c>
      <c r="FR14" s="222">
        <f>DT14/EX14</f>
        <v>0.99363057324840764</v>
      </c>
      <c r="FS14" s="222"/>
      <c r="FT14" s="223"/>
      <c r="FU14" s="223"/>
      <c r="FV14" s="223"/>
      <c r="FW14" s="125">
        <v>1</v>
      </c>
      <c r="FX14" s="125">
        <v>2</v>
      </c>
      <c r="FY14" s="125">
        <v>1</v>
      </c>
      <c r="GA14" s="125">
        <v>1</v>
      </c>
      <c r="GB14" s="375" t="s">
        <v>1840</v>
      </c>
      <c r="GC14" s="242" t="s">
        <v>1841</v>
      </c>
      <c r="GD14" s="125">
        <v>1</v>
      </c>
      <c r="GE14" s="419">
        <v>43572</v>
      </c>
      <c r="GF14" s="389" t="s">
        <v>1842</v>
      </c>
      <c r="GI14" s="183" t="s">
        <v>1843</v>
      </c>
      <c r="GJ14" s="1304">
        <f>DATEDIF(EM14,GK14,"m")</f>
        <v>3</v>
      </c>
      <c r="GK14" s="1305">
        <v>43572</v>
      </c>
      <c r="GL14" s="1305" t="s">
        <v>1238</v>
      </c>
      <c r="GM14" s="177"/>
      <c r="GN14" s="178"/>
      <c r="GP14" s="179">
        <v>0.34722082272069116</v>
      </c>
      <c r="GR14" s="125"/>
      <c r="GS14" s="252">
        <v>44.24</v>
      </c>
      <c r="GT14" s="165"/>
      <c r="GV14" s="249">
        <v>0</v>
      </c>
      <c r="GW14" s="249">
        <v>0</v>
      </c>
      <c r="GX14" s="249">
        <v>4765.29</v>
      </c>
      <c r="GY14" s="249">
        <v>0</v>
      </c>
      <c r="GZ14" s="249">
        <v>5.03</v>
      </c>
      <c r="HA14" s="249">
        <v>0</v>
      </c>
      <c r="HB14" s="249">
        <v>353278.5</v>
      </c>
      <c r="HC14" s="249">
        <v>0</v>
      </c>
      <c r="HD14" s="249">
        <v>29220.400000000001</v>
      </c>
      <c r="HE14" s="249">
        <v>215.14</v>
      </c>
      <c r="HF14" s="249">
        <v>0</v>
      </c>
      <c r="HG14" s="249">
        <v>0</v>
      </c>
      <c r="HH14" s="249">
        <v>1239.6500000000001</v>
      </c>
      <c r="HI14" s="215"/>
      <c r="HJ14" s="215"/>
      <c r="HK14" s="215"/>
      <c r="HL14" s="215"/>
      <c r="HM14" s="215"/>
      <c r="HN14" s="215"/>
      <c r="HO14" s="215"/>
      <c r="HP14" s="215"/>
      <c r="HQ14" s="215"/>
      <c r="HR14" s="215"/>
      <c r="HS14" s="215"/>
      <c r="HT14" s="215"/>
      <c r="HU14" s="215"/>
      <c r="HV14" s="215"/>
      <c r="HW14" s="215"/>
      <c r="HX14" s="215"/>
      <c r="HY14" s="215"/>
      <c r="HZ14" s="215"/>
      <c r="IA14" s="215"/>
      <c r="IB14" s="215"/>
      <c r="IC14" s="215"/>
      <c r="ID14" s="215"/>
      <c r="IE14" s="215"/>
      <c r="IF14" s="215"/>
      <c r="IG14" s="215"/>
      <c r="IH14" s="215"/>
      <c r="II14" s="215"/>
      <c r="IJ14" s="215"/>
      <c r="IK14" s="215"/>
      <c r="IL14" s="215"/>
      <c r="IM14" s="215"/>
      <c r="IN14" s="215"/>
      <c r="IO14" s="215"/>
      <c r="IP14" s="215"/>
      <c r="IQ14" s="215"/>
      <c r="IR14" s="215"/>
      <c r="IS14" s="215"/>
      <c r="IT14" s="215"/>
      <c r="IU14" s="215"/>
      <c r="IV14" s="215"/>
      <c r="IW14" s="215"/>
      <c r="IX14" s="215"/>
      <c r="IY14" s="215"/>
      <c r="IZ14" s="215"/>
      <c r="JA14" s="215"/>
      <c r="JB14" s="215"/>
      <c r="JC14" s="215"/>
      <c r="JD14" s="215"/>
      <c r="JE14" s="215"/>
      <c r="JF14" s="215"/>
      <c r="JG14" s="215"/>
      <c r="JH14" s="215"/>
      <c r="JI14" s="215"/>
      <c r="JJ14" s="182"/>
      <c r="JK14" s="183"/>
      <c r="JL14" s="183"/>
      <c r="JM14" s="183"/>
      <c r="JN14" s="183"/>
      <c r="JO14" s="183"/>
      <c r="JP14" s="183"/>
      <c r="JQ14" s="183"/>
      <c r="JR14" s="183"/>
      <c r="JS14" s="183"/>
      <c r="JT14" s="183"/>
      <c r="JU14" s="183"/>
      <c r="JV14" s="183"/>
      <c r="JW14" s="183"/>
      <c r="JX14" s="183"/>
      <c r="JY14" s="183"/>
      <c r="JZ14" s="183"/>
      <c r="KA14" s="183"/>
      <c r="KB14" s="183"/>
      <c r="KC14" s="183"/>
      <c r="KD14" s="183"/>
      <c r="KE14" s="183"/>
      <c r="KF14" s="183"/>
      <c r="KG14" s="183"/>
      <c r="KH14" s="183"/>
      <c r="KI14" s="183"/>
      <c r="KJ14" s="183"/>
      <c r="KK14" s="183"/>
      <c r="KL14" s="183"/>
      <c r="KM14" s="183"/>
      <c r="KN14" s="183"/>
      <c r="KO14" s="183"/>
      <c r="KP14" s="183"/>
      <c r="KQ14" s="183"/>
      <c r="KR14" s="183"/>
      <c r="KS14" s="183"/>
      <c r="KT14" s="183"/>
      <c r="KU14" s="183"/>
      <c r="KV14" s="183"/>
      <c r="KW14" s="183"/>
      <c r="KX14" s="183"/>
      <c r="KY14" s="183"/>
      <c r="KZ14" s="183"/>
      <c r="LA14" s="183"/>
      <c r="LB14" s="183"/>
      <c r="LC14" s="183"/>
      <c r="LD14" s="183"/>
      <c r="LE14" s="133"/>
    </row>
    <row r="15" spans="1:338" ht="14.45" hidden="1" customHeight="1">
      <c r="A15" s="991">
        <v>275</v>
      </c>
      <c r="B15" s="122">
        <f>COUNTIFS($D$3:D15,D15,$F$3:F15,F15)</f>
        <v>4</v>
      </c>
      <c r="C15" s="184">
        <v>11674</v>
      </c>
      <c r="D15" s="398" t="s">
        <v>1716</v>
      </c>
      <c r="E15" s="186" t="s">
        <v>930</v>
      </c>
      <c r="F15" s="187">
        <v>375515445</v>
      </c>
      <c r="G15" s="125">
        <f t="shared" si="15"/>
        <v>82</v>
      </c>
      <c r="H15" s="398" t="s">
        <v>1885</v>
      </c>
      <c r="I15" s="224" t="s">
        <v>1743</v>
      </c>
      <c r="J15" s="190" t="s">
        <v>477</v>
      </c>
      <c r="K15" s="188" t="s">
        <v>478</v>
      </c>
      <c r="L15" s="125">
        <v>12</v>
      </c>
      <c r="M15" s="188" t="s">
        <v>713</v>
      </c>
      <c r="N15" s="191" t="s">
        <v>490</v>
      </c>
      <c r="O15" s="225"/>
      <c r="P15" s="225" t="s">
        <v>1686</v>
      </c>
      <c r="Q15" s="192"/>
      <c r="R15" s="193"/>
      <c r="S15" s="191" t="s">
        <v>1886</v>
      </c>
      <c r="T15" s="425" t="s">
        <v>974</v>
      </c>
      <c r="U15" s="425"/>
      <c r="V15" s="883" t="s">
        <v>1687</v>
      </c>
      <c r="W15" s="228"/>
      <c r="X15" s="1005"/>
      <c r="Y15" s="1005"/>
      <c r="Z15" s="229"/>
      <c r="AA15" s="225" t="s">
        <v>532</v>
      </c>
      <c r="AB15" s="125"/>
      <c r="AC15" s="230">
        <v>29000</v>
      </c>
      <c r="AD15" s="230">
        <v>347000</v>
      </c>
      <c r="AE15" s="231"/>
      <c r="AF15" s="231"/>
      <c r="AG15" s="231" t="s">
        <v>507</v>
      </c>
      <c r="AH15" s="1014">
        <v>10000</v>
      </c>
      <c r="AI15" s="993"/>
      <c r="AJ15" s="991"/>
      <c r="AK15" s="1014"/>
      <c r="AL15" s="991"/>
      <c r="AM15" s="991"/>
      <c r="AN15" s="991"/>
      <c r="AO15" s="392">
        <v>0.7</v>
      </c>
      <c r="AP15" s="1026">
        <v>3.3</v>
      </c>
      <c r="AQ15" s="1027">
        <v>95.1</v>
      </c>
      <c r="AR15" s="139">
        <f t="shared" si="7"/>
        <v>99.1</v>
      </c>
      <c r="AS15" s="140">
        <f t="shared" si="8"/>
        <v>0.21212121212121213</v>
      </c>
      <c r="AT15" s="141">
        <f t="shared" si="9"/>
        <v>20.172727272727272</v>
      </c>
      <c r="AU15" s="142">
        <f t="shared" si="10"/>
        <v>7.1138211382113826E-3</v>
      </c>
      <c r="AV15" s="144">
        <v>0.37519999999999998</v>
      </c>
      <c r="AW15" s="143">
        <f t="shared" si="11"/>
        <v>53.6</v>
      </c>
      <c r="AX15" s="1032">
        <v>0.28979999999999995</v>
      </c>
      <c r="AY15" s="1030">
        <v>41.4</v>
      </c>
      <c r="AZ15" s="991" t="s">
        <v>487</v>
      </c>
      <c r="BA15" s="146">
        <v>13.9</v>
      </c>
      <c r="BB15" s="147" t="s">
        <v>487</v>
      </c>
      <c r="BC15" s="1039">
        <v>0</v>
      </c>
      <c r="BD15" s="1039"/>
      <c r="BE15" s="1030">
        <v>83.7</v>
      </c>
      <c r="BF15" s="1030">
        <v>61.1</v>
      </c>
      <c r="BG15" s="233">
        <v>11222.142857142859</v>
      </c>
      <c r="BH15" s="1022">
        <v>1349</v>
      </c>
      <c r="BI15" s="234">
        <v>1.22</v>
      </c>
      <c r="BJ15" s="1030">
        <v>35.1</v>
      </c>
      <c r="BK15" s="991">
        <v>68.8</v>
      </c>
      <c r="BL15" s="1045">
        <f>BJ15/BK15</f>
        <v>0.51017441860465118</v>
      </c>
      <c r="BM15" s="1046">
        <v>0</v>
      </c>
      <c r="BN15" s="153">
        <f t="shared" ref="BN15:BN20" si="16">BM15*100/AO15</f>
        <v>0</v>
      </c>
      <c r="BO15" s="991" t="s">
        <v>487</v>
      </c>
      <c r="BP15" s="991" t="s">
        <v>487</v>
      </c>
      <c r="BQ15" s="147" t="s">
        <v>487</v>
      </c>
      <c r="BR15" s="1050">
        <v>29097</v>
      </c>
      <c r="BS15" s="153">
        <f t="shared" si="12"/>
        <v>73.7</v>
      </c>
      <c r="BT15" s="1050">
        <v>94.9</v>
      </c>
      <c r="BU15" s="1050">
        <v>9304</v>
      </c>
      <c r="BV15" s="1039">
        <f>100-BT15</f>
        <v>5.0999999999999943</v>
      </c>
      <c r="BW15" s="1039">
        <f t="shared" si="13"/>
        <v>3.2439</v>
      </c>
      <c r="BX15" s="1050">
        <v>9.5</v>
      </c>
      <c r="BY15" s="1020">
        <f>BX15*AP15/100</f>
        <v>0.3135</v>
      </c>
      <c r="BZ15" s="1050">
        <v>64.2</v>
      </c>
      <c r="CA15" s="1020">
        <f>BZ15*AP15/100</f>
        <v>2.1185999999999998</v>
      </c>
      <c r="CB15" s="1050">
        <v>24.6</v>
      </c>
      <c r="CC15" s="1020">
        <f>CB15*AP15/100</f>
        <v>0.81180000000000008</v>
      </c>
      <c r="CD15" s="1039">
        <v>0.01</v>
      </c>
      <c r="CE15" s="1054">
        <v>98.7</v>
      </c>
      <c r="CF15" s="1054">
        <v>11944</v>
      </c>
      <c r="CG15" s="1054">
        <v>90.5</v>
      </c>
      <c r="CH15" s="1054">
        <v>5361</v>
      </c>
      <c r="CI15" s="1054">
        <v>71</v>
      </c>
      <c r="CJ15" s="1054">
        <v>86.6</v>
      </c>
      <c r="CK15" s="1055">
        <v>6591.5999999999995</v>
      </c>
      <c r="CL15" s="157">
        <f t="shared" si="14"/>
        <v>0.14797507788161993</v>
      </c>
      <c r="CM15" s="1020"/>
      <c r="CN15" s="145"/>
      <c r="CO15" s="145"/>
      <c r="CP15" s="1039"/>
      <c r="CQ15" s="1030"/>
      <c r="CR15" s="1030"/>
      <c r="CS15" s="1030"/>
      <c r="CT15" s="1039">
        <v>57.5</v>
      </c>
      <c r="CU15" s="1039">
        <v>23.1</v>
      </c>
      <c r="CV15" s="153"/>
      <c r="CW15" s="145"/>
      <c r="CX15" s="1020">
        <v>0</v>
      </c>
      <c r="CY15" s="992">
        <v>23.1</v>
      </c>
      <c r="CZ15" s="145">
        <v>1.69</v>
      </c>
      <c r="DA15" s="1061">
        <v>6</v>
      </c>
      <c r="DB15" s="1062" t="s">
        <v>780</v>
      </c>
      <c r="DC15" s="1063"/>
      <c r="DD15" s="1064" t="s">
        <v>740</v>
      </c>
      <c r="DE15" s="991"/>
      <c r="DF15" s="991"/>
      <c r="DG15" s="991"/>
      <c r="DH15" s="991"/>
      <c r="DI15" s="360" t="s">
        <v>515</v>
      </c>
      <c r="DJ15" s="211" t="s">
        <v>507</v>
      </c>
      <c r="DK15" s="166">
        <v>2</v>
      </c>
      <c r="DL15" s="166"/>
      <c r="DM15" s="166" t="s">
        <v>1887</v>
      </c>
      <c r="DN15" s="164">
        <v>1</v>
      </c>
      <c r="DO15" s="166">
        <v>1</v>
      </c>
      <c r="DP15" s="1302">
        <v>43467</v>
      </c>
      <c r="DQ15" s="166"/>
      <c r="DR15" s="165">
        <v>19</v>
      </c>
      <c r="DS15" s="125">
        <v>22.7</v>
      </c>
      <c r="DT15" s="125">
        <v>31759</v>
      </c>
      <c r="DU15" s="125">
        <v>90.3</v>
      </c>
      <c r="DV15" s="125">
        <v>9.6999999999999993</v>
      </c>
      <c r="DW15" s="125">
        <v>10.4</v>
      </c>
      <c r="DX15" s="125">
        <v>30100</v>
      </c>
      <c r="DY15" s="125" t="s">
        <v>490</v>
      </c>
      <c r="DZ15" s="125">
        <v>11.76</v>
      </c>
      <c r="EA15" s="125">
        <v>0</v>
      </c>
      <c r="EB15" s="991"/>
      <c r="EC15" s="166"/>
      <c r="ED15" s="166"/>
      <c r="EE15" s="166">
        <v>12</v>
      </c>
      <c r="EF15" s="166">
        <v>30</v>
      </c>
      <c r="EG15" s="166">
        <v>3</v>
      </c>
      <c r="EH15" s="166">
        <v>1</v>
      </c>
      <c r="EI15" s="166">
        <v>154</v>
      </c>
      <c r="EJ15" s="166">
        <v>74</v>
      </c>
      <c r="EK15" s="167">
        <f t="shared" si="6"/>
        <v>31.20256367009614</v>
      </c>
      <c r="EL15" s="374">
        <v>1</v>
      </c>
      <c r="EM15" s="166"/>
      <c r="EN15" s="166"/>
      <c r="EO15" s="166"/>
      <c r="EP15" s="242"/>
      <c r="EQ15" s="176"/>
      <c r="ER15" s="1070">
        <v>11674</v>
      </c>
      <c r="ES15" s="1109">
        <v>75</v>
      </c>
      <c r="ET15" s="1109">
        <v>370578</v>
      </c>
      <c r="EU15" s="1109">
        <v>4000</v>
      </c>
      <c r="EV15" s="1109">
        <v>42120</v>
      </c>
      <c r="EW15" s="1109">
        <v>206179</v>
      </c>
      <c r="EX15" s="1193">
        <f>EW15/EU15*EV15/ES15</f>
        <v>28947.531600000002</v>
      </c>
      <c r="EY15" s="1075">
        <f>L15*EX15</f>
        <v>347370.37920000002</v>
      </c>
      <c r="EZ15" s="1009"/>
      <c r="FA15" s="1009"/>
      <c r="FB15" s="1009"/>
      <c r="FC15" s="1009"/>
      <c r="FD15" s="1068"/>
      <c r="FE15" s="1068"/>
      <c r="FF15" s="1068"/>
      <c r="FG15" s="1080"/>
      <c r="FH15" s="1084"/>
      <c r="FI15" s="1080"/>
      <c r="FJ15" s="1085"/>
      <c r="FK15" s="1017"/>
      <c r="FL15" s="133"/>
      <c r="FM15" s="122"/>
      <c r="FN15" s="1087">
        <f>AC15/1000</f>
        <v>29</v>
      </c>
      <c r="FO15" s="1009"/>
      <c r="FP15" s="1029">
        <f>EW15*100/ET15</f>
        <v>55.637139819417236</v>
      </c>
      <c r="FQ15" s="1089">
        <f>EX15/1000</f>
        <v>28.947531600000001</v>
      </c>
      <c r="FR15" s="991"/>
      <c r="FS15" s="133"/>
      <c r="FW15" s="125">
        <v>1</v>
      </c>
      <c r="FX15" s="125">
        <v>2</v>
      </c>
      <c r="FY15" s="125">
        <v>1</v>
      </c>
      <c r="GA15" s="125">
        <v>0</v>
      </c>
      <c r="GB15" s="415"/>
      <c r="GE15" s="415"/>
      <c r="GJ15" s="1304">
        <f>DATEDIF(DP15,GK15,"m")</f>
        <v>8</v>
      </c>
      <c r="GK15" s="214">
        <v>43732</v>
      </c>
      <c r="GL15" s="1305" t="s">
        <v>1238</v>
      </c>
      <c r="GM15" s="177"/>
      <c r="GN15" s="178"/>
      <c r="GP15" s="340">
        <v>10.4</v>
      </c>
      <c r="GR15" s="125"/>
      <c r="GS15" s="252">
        <v>11.36</v>
      </c>
      <c r="GT15" s="165"/>
      <c r="GV15" s="249">
        <v>0</v>
      </c>
      <c r="GW15" s="249">
        <v>0</v>
      </c>
      <c r="GX15" s="249">
        <v>17316.2</v>
      </c>
      <c r="GY15" s="249">
        <v>0</v>
      </c>
      <c r="GZ15" s="249">
        <v>0</v>
      </c>
      <c r="HA15" s="249">
        <v>374.87</v>
      </c>
      <c r="HB15" s="249">
        <v>405293.3</v>
      </c>
      <c r="HC15" s="249">
        <v>203.05</v>
      </c>
      <c r="HD15" s="249">
        <v>2338.8000000000002</v>
      </c>
      <c r="HE15" s="249">
        <v>258.23</v>
      </c>
      <c r="HF15" s="249">
        <v>0</v>
      </c>
      <c r="HG15" s="249">
        <v>0</v>
      </c>
      <c r="HH15" s="249">
        <v>2068.66</v>
      </c>
      <c r="HI15" s="215"/>
      <c r="HJ15" s="215"/>
      <c r="HK15" s="215"/>
      <c r="HL15" s="215"/>
      <c r="HM15" s="215"/>
      <c r="HN15" s="215"/>
      <c r="HO15" s="215"/>
      <c r="HP15" s="215"/>
      <c r="HQ15" s="215"/>
      <c r="HR15" s="215"/>
      <c r="HS15" s="215"/>
      <c r="HT15" s="215"/>
      <c r="HU15" s="215"/>
      <c r="HV15" s="215"/>
      <c r="HW15" s="215"/>
      <c r="HX15" s="215"/>
      <c r="HY15" s="215"/>
      <c r="HZ15" s="215"/>
      <c r="IA15" s="215"/>
      <c r="IB15" s="215"/>
      <c r="IC15" s="215"/>
      <c r="ID15" s="215"/>
      <c r="IE15" s="215"/>
      <c r="IF15" s="215"/>
      <c r="IG15" s="215"/>
      <c r="IH15" s="215"/>
      <c r="II15" s="215"/>
      <c r="IJ15" s="215"/>
      <c r="IK15" s="215"/>
      <c r="IL15" s="215"/>
      <c r="IM15" s="215"/>
      <c r="IN15" s="215"/>
      <c r="IO15" s="215"/>
      <c r="IP15" s="215"/>
      <c r="IQ15" s="215"/>
      <c r="IR15" s="215"/>
      <c r="IS15" s="215"/>
      <c r="IT15" s="215"/>
      <c r="IU15" s="215"/>
      <c r="IV15" s="215"/>
      <c r="IW15" s="215"/>
      <c r="IX15" s="215"/>
      <c r="IY15" s="215"/>
      <c r="IZ15" s="215"/>
      <c r="JA15" s="215"/>
      <c r="JB15" s="215"/>
      <c r="JC15" s="215"/>
      <c r="JD15" s="215"/>
      <c r="JE15" s="215"/>
      <c r="JF15" s="215"/>
      <c r="JG15" s="215"/>
      <c r="JH15" s="215"/>
      <c r="JI15" s="215"/>
      <c r="JJ15" s="182"/>
      <c r="JK15" s="183"/>
      <c r="JL15" s="183"/>
      <c r="JM15" s="183"/>
      <c r="JN15" s="183"/>
      <c r="JO15" s="183"/>
      <c r="JP15" s="183"/>
      <c r="JQ15" s="183"/>
      <c r="JR15" s="183"/>
      <c r="JS15" s="183"/>
      <c r="JT15" s="183"/>
      <c r="JU15" s="183"/>
      <c r="JV15" s="183"/>
      <c r="JW15" s="183"/>
      <c r="JX15" s="183"/>
      <c r="JY15" s="183"/>
      <c r="JZ15" s="183"/>
      <c r="KA15" s="183"/>
      <c r="KB15" s="183"/>
      <c r="KC15" s="183"/>
      <c r="KD15" s="183"/>
      <c r="KE15" s="183"/>
      <c r="KF15" s="183"/>
      <c r="KG15" s="183"/>
      <c r="KH15" s="183"/>
      <c r="KI15" s="183"/>
      <c r="KJ15" s="183"/>
      <c r="KK15" s="183"/>
      <c r="KL15" s="183"/>
      <c r="KM15" s="183"/>
      <c r="KN15" s="183"/>
      <c r="KO15" s="183"/>
      <c r="KP15" s="183"/>
      <c r="KQ15" s="183"/>
      <c r="KR15" s="183"/>
      <c r="KS15" s="183"/>
      <c r="KT15" s="183"/>
      <c r="KU15" s="183"/>
      <c r="KV15" s="183"/>
      <c r="KW15" s="183"/>
      <c r="KX15" s="183"/>
      <c r="KY15" s="183"/>
      <c r="KZ15" s="183"/>
      <c r="LA15" s="183"/>
      <c r="LB15" s="183"/>
      <c r="LC15" s="183"/>
      <c r="LD15" s="183"/>
      <c r="LE15" s="133"/>
      <c r="LR15" s="1009"/>
      <c r="LS15" s="1009"/>
      <c r="LT15" s="1009"/>
      <c r="LU15" s="1009"/>
      <c r="LV15" s="1009"/>
      <c r="LW15" s="1009"/>
      <c r="LX15" s="1009"/>
    </row>
    <row r="16" spans="1:338" ht="14.45" hidden="1" customHeight="1">
      <c r="A16" s="122">
        <v>298</v>
      </c>
      <c r="B16" s="122">
        <f>COUNTIFS($D$3:D16,D16,$F$3:F16,F16)</f>
        <v>5</v>
      </c>
      <c r="C16" s="184">
        <v>11779</v>
      </c>
      <c r="D16" s="398" t="s">
        <v>1716</v>
      </c>
      <c r="E16" s="186" t="s">
        <v>930</v>
      </c>
      <c r="F16" s="188">
        <v>375515445</v>
      </c>
      <c r="G16" s="125">
        <f t="shared" si="15"/>
        <v>82</v>
      </c>
      <c r="H16" s="398" t="s">
        <v>1892</v>
      </c>
      <c r="I16" s="224" t="s">
        <v>1743</v>
      </c>
      <c r="J16" s="190" t="s">
        <v>477</v>
      </c>
      <c r="K16" s="188" t="s">
        <v>478</v>
      </c>
      <c r="L16" s="125">
        <v>12</v>
      </c>
      <c r="M16" s="188" t="s">
        <v>1893</v>
      </c>
      <c r="N16" s="191" t="s">
        <v>490</v>
      </c>
      <c r="O16" s="225"/>
      <c r="P16" s="225" t="s">
        <v>1894</v>
      </c>
      <c r="Q16" s="192"/>
      <c r="R16" s="193"/>
      <c r="S16" s="191"/>
      <c r="T16" s="425" t="s">
        <v>974</v>
      </c>
      <c r="U16" s="425"/>
      <c r="V16" s="883" t="s">
        <v>1687</v>
      </c>
      <c r="W16" s="228"/>
      <c r="X16" s="1005"/>
      <c r="Y16" s="1005"/>
      <c r="Z16" s="229"/>
      <c r="AA16" s="225" t="s">
        <v>779</v>
      </c>
      <c r="AB16" s="125"/>
      <c r="AC16" s="230">
        <v>37627</v>
      </c>
      <c r="AD16" s="230">
        <v>452000</v>
      </c>
      <c r="AE16" s="231"/>
      <c r="AF16" s="1287" t="s">
        <v>1895</v>
      </c>
      <c r="AG16" s="231" t="s">
        <v>1896</v>
      </c>
      <c r="AH16" s="1014">
        <v>10000</v>
      </c>
      <c r="AI16" s="886" t="s">
        <v>1897</v>
      </c>
      <c r="AO16" s="399">
        <v>1.1000000000000001</v>
      </c>
      <c r="AP16" s="137">
        <v>30.7</v>
      </c>
      <c r="AQ16" s="138">
        <v>67.3</v>
      </c>
      <c r="AR16" s="139">
        <f t="shared" si="7"/>
        <v>99.1</v>
      </c>
      <c r="AS16" s="140">
        <f t="shared" si="8"/>
        <v>3.5830618892508145E-2</v>
      </c>
      <c r="AT16" s="141">
        <f t="shared" si="9"/>
        <v>2.4114006514657982</v>
      </c>
      <c r="AU16" s="142">
        <f t="shared" si="10"/>
        <v>1.1224489795918368E-2</v>
      </c>
      <c r="AV16" s="144">
        <v>0.95590000000000019</v>
      </c>
      <c r="AW16" s="143">
        <f t="shared" si="11"/>
        <v>86.9</v>
      </c>
      <c r="AX16" s="144">
        <v>8.9099999999999999E-2</v>
      </c>
      <c r="AY16" s="143">
        <v>8.1</v>
      </c>
      <c r="AZ16" s="122" t="s">
        <v>487</v>
      </c>
      <c r="BB16" s="147" t="s">
        <v>487</v>
      </c>
      <c r="BC16" s="153">
        <v>7.8</v>
      </c>
      <c r="BD16" s="153"/>
      <c r="BE16" s="143">
        <v>6.67</v>
      </c>
      <c r="BF16" s="143">
        <v>15</v>
      </c>
      <c r="BG16" s="149">
        <v>13287</v>
      </c>
      <c r="BH16" s="135">
        <v>475.5</v>
      </c>
      <c r="BI16" s="217">
        <v>1.23</v>
      </c>
      <c r="BJ16" s="143">
        <v>64.2</v>
      </c>
      <c r="BK16" s="122">
        <v>35.799999999999997</v>
      </c>
      <c r="BL16" s="150">
        <f>BJ16/BK16</f>
        <v>1.793296089385475</v>
      </c>
      <c r="BM16" s="206">
        <v>0</v>
      </c>
      <c r="BN16" s="153">
        <f t="shared" si="16"/>
        <v>0</v>
      </c>
      <c r="BO16" s="122" t="s">
        <v>487</v>
      </c>
      <c r="BP16" s="122" t="s">
        <v>487</v>
      </c>
      <c r="BR16" s="158">
        <v>22342</v>
      </c>
      <c r="BS16" s="153">
        <f t="shared" si="12"/>
        <v>72.7</v>
      </c>
      <c r="BT16" s="158">
        <v>97.7</v>
      </c>
      <c r="BU16" s="158">
        <v>10225</v>
      </c>
      <c r="BV16" s="153">
        <f>100-BT16</f>
        <v>2.2999999999999972</v>
      </c>
      <c r="BW16" s="1039">
        <f t="shared" si="13"/>
        <v>30.577199999999998</v>
      </c>
      <c r="BX16" s="158">
        <v>7.9</v>
      </c>
      <c r="BY16" s="145">
        <f>BX16*AP16/100</f>
        <v>2.4253</v>
      </c>
      <c r="BZ16" s="158">
        <v>64.8</v>
      </c>
      <c r="CA16" s="145">
        <f>BZ16*AP16/100</f>
        <v>19.893599999999999</v>
      </c>
      <c r="CB16" s="158">
        <v>26.9</v>
      </c>
      <c r="CC16" s="145">
        <f>CB16*AP16/100</f>
        <v>8.2582999999999984</v>
      </c>
      <c r="CD16" s="153" t="s">
        <v>487</v>
      </c>
      <c r="CE16" s="151">
        <v>91.8</v>
      </c>
      <c r="CF16" s="235">
        <v>5943.2</v>
      </c>
      <c r="CG16" s="151">
        <v>83.9</v>
      </c>
      <c r="CH16" s="151">
        <v>3575</v>
      </c>
      <c r="CI16" s="151">
        <v>64.2</v>
      </c>
      <c r="CJ16" s="151">
        <v>48.4</v>
      </c>
      <c r="CK16" s="235">
        <v>5853.5999999999995</v>
      </c>
      <c r="CL16" s="157">
        <f t="shared" si="14"/>
        <v>0.12191358024691359</v>
      </c>
      <c r="CM16" s="145"/>
      <c r="CN16" s="145"/>
      <c r="CO16" s="145"/>
      <c r="CP16" s="153"/>
      <c r="CQ16" s="143"/>
      <c r="CR16" s="143"/>
      <c r="CS16" s="143"/>
      <c r="CT16" s="153"/>
      <c r="CU16" s="153"/>
      <c r="CV16" s="153"/>
      <c r="CW16" s="145"/>
      <c r="CX16" s="145"/>
      <c r="CY16" s="149"/>
      <c r="CZ16" s="145"/>
      <c r="DA16" s="209">
        <v>6</v>
      </c>
      <c r="DB16" s="237" t="s">
        <v>514</v>
      </c>
      <c r="DC16" s="238"/>
      <c r="DD16" s="171" t="s">
        <v>1898</v>
      </c>
      <c r="DE16" s="991"/>
      <c r="DF16" s="991"/>
      <c r="DG16" s="991"/>
      <c r="DH16" s="991"/>
      <c r="DI16" s="360" t="s">
        <v>515</v>
      </c>
      <c r="DJ16" s="211" t="s">
        <v>507</v>
      </c>
      <c r="DK16" s="166">
        <v>2</v>
      </c>
      <c r="DL16" s="166"/>
      <c r="DM16" s="166" t="s">
        <v>1899</v>
      </c>
      <c r="DN16" s="164">
        <v>1</v>
      </c>
      <c r="DO16" s="166">
        <v>1</v>
      </c>
      <c r="DP16" s="168">
        <v>40093</v>
      </c>
      <c r="DQ16" s="166"/>
      <c r="DR16" s="165">
        <v>65.400000000000006</v>
      </c>
      <c r="DS16" s="125">
        <v>44.7</v>
      </c>
      <c r="DT16" s="125">
        <v>69284</v>
      </c>
      <c r="DU16" s="125">
        <v>76.599999999999994</v>
      </c>
      <c r="DV16" s="125">
        <v>23.4</v>
      </c>
      <c r="DW16" s="125" t="s">
        <v>490</v>
      </c>
      <c r="DX16" s="125" t="s">
        <v>490</v>
      </c>
      <c r="DY16" s="125" t="s">
        <v>490</v>
      </c>
      <c r="DZ16" s="125" t="s">
        <v>490</v>
      </c>
      <c r="EA16" s="125" t="s">
        <v>1900</v>
      </c>
      <c r="EC16" s="242"/>
      <c r="ED16" s="242"/>
      <c r="EE16" s="166">
        <v>12</v>
      </c>
      <c r="EF16" s="166">
        <v>35</v>
      </c>
      <c r="EG16" s="166">
        <v>3</v>
      </c>
      <c r="EH16" s="166">
        <v>1</v>
      </c>
      <c r="EI16" s="166">
        <v>154</v>
      </c>
      <c r="EJ16" s="166">
        <v>74</v>
      </c>
      <c r="EK16" s="167">
        <f t="shared" si="6"/>
        <v>31.20256367009614</v>
      </c>
      <c r="EL16" s="374">
        <v>1</v>
      </c>
      <c r="EM16" s="1302">
        <v>43467</v>
      </c>
      <c r="EN16" s="242"/>
      <c r="EO16" s="242"/>
      <c r="EP16" s="242"/>
      <c r="EQ16" s="176"/>
      <c r="ER16" s="1070">
        <v>11779</v>
      </c>
      <c r="ES16" s="1109">
        <v>75</v>
      </c>
      <c r="ET16" s="1109">
        <v>437915</v>
      </c>
      <c r="EU16" s="1109">
        <v>4000</v>
      </c>
      <c r="EV16" s="1109">
        <v>42120</v>
      </c>
      <c r="EW16" s="1109">
        <v>280694</v>
      </c>
      <c r="EX16" s="1193">
        <f>EW16/EU16*EV16/ES16</f>
        <v>39409.437600000005</v>
      </c>
      <c r="EY16" s="1075">
        <f>L16*EX16</f>
        <v>472913.25120000006</v>
      </c>
      <c r="EZ16" s="1009"/>
      <c r="FA16" s="1009"/>
      <c r="FB16" s="1009"/>
      <c r="FC16" s="1009"/>
      <c r="FD16" s="1068"/>
      <c r="FE16" s="1068"/>
      <c r="FF16" s="1068"/>
      <c r="FG16" s="1080"/>
      <c r="FH16" s="1084"/>
      <c r="FI16" s="1080"/>
      <c r="FJ16" s="1085"/>
      <c r="FK16" s="1017"/>
      <c r="FL16" s="133"/>
      <c r="FM16" s="122"/>
      <c r="FN16" s="213">
        <f>AC16/1000</f>
        <v>37.627000000000002</v>
      </c>
      <c r="FP16" s="141">
        <f>EW16*100/ET16</f>
        <v>64.097827203909432</v>
      </c>
      <c r="FQ16" s="247">
        <f>EX16/1000</f>
        <v>39.409437600000004</v>
      </c>
      <c r="FR16" s="133"/>
      <c r="FS16" s="133"/>
      <c r="FW16" s="125">
        <v>1</v>
      </c>
      <c r="FX16" s="125">
        <v>3</v>
      </c>
      <c r="FY16" s="125">
        <v>1</v>
      </c>
      <c r="GA16" s="125">
        <v>1</v>
      </c>
      <c r="GB16" s="389" t="s">
        <v>1901</v>
      </c>
      <c r="GC16" s="183" t="s">
        <v>1902</v>
      </c>
      <c r="GD16" s="125">
        <v>1</v>
      </c>
      <c r="GE16" s="419">
        <v>43760</v>
      </c>
      <c r="GF16" s="389" t="s">
        <v>1903</v>
      </c>
      <c r="GI16" s="183" t="s">
        <v>1904</v>
      </c>
      <c r="GJ16" s="1304">
        <f>DATEDIF(EM16,GK16,"m")</f>
        <v>9</v>
      </c>
      <c r="GK16" s="214">
        <v>43760</v>
      </c>
      <c r="GL16" s="1305" t="s">
        <v>1238</v>
      </c>
      <c r="GM16" s="177"/>
      <c r="GN16" s="178"/>
      <c r="GP16" s="179">
        <v>12.920081619599021</v>
      </c>
      <c r="GR16" s="125"/>
      <c r="GS16" s="252">
        <v>18.48</v>
      </c>
      <c r="GT16" s="165"/>
      <c r="GV16" s="249">
        <v>0</v>
      </c>
      <c r="GW16" s="249">
        <v>0</v>
      </c>
      <c r="GX16" s="249">
        <v>24629.56</v>
      </c>
      <c r="GY16" s="249">
        <v>0</v>
      </c>
      <c r="GZ16" s="249">
        <v>7.5</v>
      </c>
      <c r="HA16" s="249">
        <v>1082.1400000000001</v>
      </c>
      <c r="HB16" s="249">
        <v>415759.7</v>
      </c>
      <c r="HC16" s="249">
        <v>316.76</v>
      </c>
      <c r="HD16" s="249">
        <v>1075.9000000000001</v>
      </c>
      <c r="HE16" s="249">
        <v>175.56</v>
      </c>
      <c r="HF16" s="249">
        <v>0</v>
      </c>
      <c r="HG16" s="249">
        <v>15.98</v>
      </c>
      <c r="HH16" s="249">
        <v>2494.34</v>
      </c>
      <c r="HI16" s="215"/>
      <c r="HJ16" s="215"/>
      <c r="HK16" s="215"/>
      <c r="HL16" s="215"/>
      <c r="HM16" s="215"/>
      <c r="HN16" s="215"/>
      <c r="HO16" s="215"/>
      <c r="HP16" s="215"/>
      <c r="HQ16" s="215"/>
      <c r="HR16" s="215"/>
      <c r="HS16" s="215"/>
      <c r="HT16" s="215"/>
      <c r="HU16" s="215"/>
      <c r="HV16" s="215"/>
      <c r="HW16" s="215"/>
      <c r="HX16" s="215"/>
      <c r="HY16" s="215"/>
      <c r="HZ16" s="215"/>
      <c r="IA16" s="215"/>
      <c r="IB16" s="215"/>
      <c r="IC16" s="215"/>
      <c r="ID16" s="215"/>
      <c r="IE16" s="215"/>
      <c r="IF16" s="215"/>
      <c r="IG16" s="215"/>
      <c r="IH16" s="215"/>
      <c r="II16" s="215"/>
      <c r="IJ16" s="215"/>
      <c r="IK16" s="215"/>
      <c r="IL16" s="215"/>
      <c r="IM16" s="215"/>
      <c r="IN16" s="215"/>
      <c r="IO16" s="215"/>
      <c r="IP16" s="215"/>
      <c r="IQ16" s="215"/>
      <c r="IR16" s="215"/>
      <c r="IS16" s="215"/>
      <c r="IT16" s="215"/>
      <c r="IU16" s="215"/>
      <c r="IV16" s="215"/>
      <c r="IW16" s="215"/>
      <c r="IX16" s="215"/>
      <c r="IY16" s="215"/>
      <c r="IZ16" s="215"/>
      <c r="JA16" s="215"/>
      <c r="JB16" s="215"/>
      <c r="JC16" s="215"/>
      <c r="JD16" s="215"/>
      <c r="JE16" s="215"/>
      <c r="JF16" s="215"/>
      <c r="JG16" s="215"/>
      <c r="JH16" s="215"/>
      <c r="JI16" s="215"/>
      <c r="JJ16" s="182"/>
      <c r="JK16" s="183"/>
      <c r="JL16" s="183"/>
      <c r="JM16" s="183"/>
      <c r="JN16" s="183"/>
      <c r="JO16" s="183"/>
      <c r="JP16" s="183"/>
      <c r="JQ16" s="183"/>
      <c r="JR16" s="183"/>
      <c r="JS16" s="183"/>
      <c r="JT16" s="183"/>
      <c r="JU16" s="183"/>
      <c r="JV16" s="183"/>
      <c r="JW16" s="183"/>
      <c r="JX16" s="183"/>
      <c r="JY16" s="183"/>
      <c r="JZ16" s="183"/>
      <c r="KA16" s="183"/>
      <c r="KB16" s="183"/>
      <c r="KC16" s="183"/>
      <c r="KD16" s="183"/>
      <c r="KE16" s="183"/>
      <c r="KF16" s="183"/>
      <c r="KG16" s="183"/>
      <c r="KH16" s="183"/>
      <c r="KI16" s="183"/>
      <c r="KJ16" s="183"/>
      <c r="KK16" s="183"/>
      <c r="KL16" s="183"/>
      <c r="KM16" s="183"/>
      <c r="KN16" s="183"/>
      <c r="KO16" s="183"/>
      <c r="KP16" s="183"/>
      <c r="KQ16" s="183"/>
      <c r="KR16" s="183"/>
      <c r="KS16" s="183"/>
      <c r="KT16" s="183"/>
      <c r="KU16" s="183"/>
      <c r="KV16" s="183"/>
      <c r="KW16" s="183"/>
      <c r="KX16" s="183"/>
      <c r="KY16" s="183"/>
      <c r="KZ16" s="183"/>
      <c r="LA16" s="183"/>
      <c r="LB16" s="183"/>
      <c r="LC16" s="183"/>
      <c r="LD16" s="183"/>
      <c r="LE16" s="133"/>
    </row>
    <row r="17" spans="1:338" ht="14.45" hidden="1" customHeight="1">
      <c r="A17" s="122">
        <v>38</v>
      </c>
      <c r="B17" s="122">
        <f>COUNTIFS($D$3:D17,D17,$F$3:F17,F17)</f>
        <v>1</v>
      </c>
      <c r="C17" s="400">
        <v>12285</v>
      </c>
      <c r="D17" s="401" t="s">
        <v>573</v>
      </c>
      <c r="E17" s="186" t="s">
        <v>571</v>
      </c>
      <c r="F17" s="124">
        <v>6155011280</v>
      </c>
      <c r="G17" s="125">
        <f t="shared" si="15"/>
        <v>59</v>
      </c>
      <c r="H17" s="401" t="s">
        <v>574</v>
      </c>
      <c r="I17" s="224" t="s">
        <v>575</v>
      </c>
      <c r="J17" s="190" t="s">
        <v>477</v>
      </c>
      <c r="K17" s="402" t="s">
        <v>478</v>
      </c>
      <c r="L17" s="125">
        <v>12</v>
      </c>
      <c r="M17" s="188">
        <v>2</v>
      </c>
      <c r="N17" s="191" t="s">
        <v>490</v>
      </c>
      <c r="O17" s="225"/>
      <c r="P17" s="225" t="s">
        <v>576</v>
      </c>
      <c r="Q17" s="192"/>
      <c r="R17" s="193"/>
      <c r="S17" s="191"/>
      <c r="T17" s="226" t="s">
        <v>530</v>
      </c>
      <c r="U17" s="226"/>
      <c r="V17" s="227" t="s">
        <v>531</v>
      </c>
      <c r="W17" s="228"/>
      <c r="X17" s="1005"/>
      <c r="Y17" s="1005"/>
      <c r="Z17" s="229" t="s">
        <v>577</v>
      </c>
      <c r="AA17" s="225" t="s">
        <v>532</v>
      </c>
      <c r="AB17" s="125"/>
      <c r="AC17" s="230">
        <v>473</v>
      </c>
      <c r="AD17" s="230">
        <v>5600</v>
      </c>
      <c r="AE17" s="231" t="s">
        <v>481</v>
      </c>
      <c r="AF17" s="231" t="s">
        <v>481</v>
      </c>
      <c r="AG17" s="231" t="s">
        <v>507</v>
      </c>
      <c r="AH17" s="232">
        <v>450</v>
      </c>
      <c r="AI17"/>
      <c r="AJ17"/>
      <c r="AM17"/>
      <c r="AO17" s="136">
        <v>66</v>
      </c>
      <c r="AP17" s="137">
        <v>25.8</v>
      </c>
      <c r="AQ17" s="138">
        <v>7.33</v>
      </c>
      <c r="AR17" s="139">
        <f t="shared" si="7"/>
        <v>99.13</v>
      </c>
      <c r="AS17" s="140">
        <f t="shared" si="8"/>
        <v>2.558139534883721</v>
      </c>
      <c r="AT17" s="141">
        <f t="shared" si="9"/>
        <v>18.751162790697677</v>
      </c>
      <c r="AU17" s="142">
        <f t="shared" si="10"/>
        <v>1.992152127980682</v>
      </c>
      <c r="AV17" s="143">
        <v>60.3504</v>
      </c>
      <c r="AW17" s="143">
        <f t="shared" si="11"/>
        <v>91.44</v>
      </c>
      <c r="AX17" s="144">
        <v>2.3496000000000001</v>
      </c>
      <c r="AY17" s="143">
        <v>3.56</v>
      </c>
      <c r="AZ17" s="122" t="s">
        <v>487</v>
      </c>
      <c r="BA17" s="204">
        <v>30.5</v>
      </c>
      <c r="BB17" s="147" t="s">
        <v>487</v>
      </c>
      <c r="BC17" s="153">
        <v>6.9000000000000006E-2</v>
      </c>
      <c r="BD17" s="153"/>
      <c r="BE17" s="145"/>
      <c r="BF17" s="143"/>
      <c r="BG17" s="149">
        <v>5927</v>
      </c>
      <c r="BH17" s="233">
        <v>444</v>
      </c>
      <c r="BI17" s="234">
        <v>0.34</v>
      </c>
      <c r="BJ17" s="143">
        <v>41.2</v>
      </c>
      <c r="BK17" s="122">
        <v>58.7</v>
      </c>
      <c r="BL17" s="150">
        <f>BJ17/BK17</f>
        <v>0.7018739352640545</v>
      </c>
      <c r="BM17" s="206">
        <v>0.69</v>
      </c>
      <c r="BN17" s="153">
        <f t="shared" si="16"/>
        <v>1.0454545454545454</v>
      </c>
      <c r="BO17" s="122" t="s">
        <v>487</v>
      </c>
      <c r="BP17" s="122">
        <v>69.400000000000006</v>
      </c>
      <c r="BQ17" s="234">
        <v>94.2</v>
      </c>
      <c r="BR17" s="174">
        <v>95034</v>
      </c>
      <c r="BS17" s="153">
        <f t="shared" si="12"/>
        <v>40.9</v>
      </c>
      <c r="BT17" s="158">
        <v>83.4</v>
      </c>
      <c r="BU17" s="158">
        <v>7203</v>
      </c>
      <c r="BV17" s="153">
        <f>100-BT17</f>
        <v>16.599999999999994</v>
      </c>
      <c r="BW17" s="1039">
        <f t="shared" si="13"/>
        <v>25.619399999999999</v>
      </c>
      <c r="BX17" s="158">
        <v>20.2</v>
      </c>
      <c r="BY17" s="145">
        <f>BX17*AP17/100</f>
        <v>5.2115999999999998</v>
      </c>
      <c r="BZ17" s="158">
        <v>20.7</v>
      </c>
      <c r="CA17" s="145">
        <f>BZ17*AP17/100</f>
        <v>5.3405999999999993</v>
      </c>
      <c r="CB17" s="158">
        <v>58.4</v>
      </c>
      <c r="CC17" s="145">
        <f>CB17*AP17/100</f>
        <v>15.0672</v>
      </c>
      <c r="CD17" s="143">
        <v>2.0699999999999998</v>
      </c>
      <c r="CE17" s="151">
        <v>97.5</v>
      </c>
      <c r="CF17" s="235">
        <v>8098.9999999999991</v>
      </c>
      <c r="CG17" s="151">
        <v>85.3</v>
      </c>
      <c r="CH17" s="235">
        <v>5314.4000000000005</v>
      </c>
      <c r="CI17" s="151">
        <v>41.3</v>
      </c>
      <c r="CJ17" s="151">
        <v>62</v>
      </c>
      <c r="CK17" s="235">
        <v>4753</v>
      </c>
      <c r="CL17" s="143">
        <f t="shared" si="14"/>
        <v>0.97584541062801933</v>
      </c>
      <c r="CM17" s="145"/>
      <c r="CN17" s="145"/>
      <c r="CO17" s="145"/>
      <c r="CP17" s="153"/>
      <c r="CQ17" s="145">
        <v>15.5</v>
      </c>
      <c r="CR17" s="143"/>
      <c r="CS17" s="143"/>
      <c r="CT17" s="145"/>
      <c r="CU17" s="236"/>
      <c r="CV17" s="236"/>
      <c r="CW17" s="145"/>
      <c r="CX17" s="145"/>
      <c r="CZ17" s="145"/>
      <c r="DB17" s="237" t="s">
        <v>301</v>
      </c>
      <c r="DC17" s="238"/>
      <c r="DD17" s="239" t="s">
        <v>578</v>
      </c>
      <c r="DE17" s="991"/>
      <c r="DF17" s="991"/>
      <c r="DG17" s="991"/>
      <c r="DH17" s="991"/>
      <c r="DI17" s="125" t="s">
        <v>515</v>
      </c>
      <c r="DJ17" s="240" t="s">
        <v>507</v>
      </c>
      <c r="DK17" s="166">
        <v>2</v>
      </c>
      <c r="DL17" s="166"/>
      <c r="DM17" s="166"/>
      <c r="DN17" s="164">
        <v>0</v>
      </c>
      <c r="DO17" s="166"/>
      <c r="DP17" s="166"/>
      <c r="DQ17" s="166"/>
      <c r="DR17" s="165" t="s">
        <v>490</v>
      </c>
      <c r="DS17" s="125" t="s">
        <v>490</v>
      </c>
      <c r="DT17" s="125">
        <v>522</v>
      </c>
      <c r="DU17" s="125">
        <v>6.9</v>
      </c>
      <c r="DV17" s="125">
        <v>93.1</v>
      </c>
      <c r="DW17" s="125" t="s">
        <v>490</v>
      </c>
      <c r="DX17" s="125" t="s">
        <v>490</v>
      </c>
      <c r="DY17" s="125" t="s">
        <v>490</v>
      </c>
      <c r="DZ17" s="125" t="s">
        <v>490</v>
      </c>
      <c r="EA17" s="125">
        <v>0</v>
      </c>
      <c r="EC17" s="242"/>
      <c r="ED17" s="242"/>
      <c r="EE17" s="166">
        <v>12</v>
      </c>
      <c r="EF17" s="166">
        <v>20</v>
      </c>
      <c r="EG17" s="166">
        <v>2</v>
      </c>
      <c r="EH17" s="242"/>
      <c r="EI17" s="243">
        <v>161</v>
      </c>
      <c r="EJ17" s="243">
        <v>60</v>
      </c>
      <c r="EK17" s="167">
        <f t="shared" si="6"/>
        <v>23.147255121330197</v>
      </c>
      <c r="EL17" s="166">
        <v>2</v>
      </c>
      <c r="EM17" s="299" t="s">
        <v>534</v>
      </c>
      <c r="EN17" s="166">
        <v>1</v>
      </c>
      <c r="EO17" s="166">
        <v>0</v>
      </c>
      <c r="EP17" s="242" t="s">
        <v>579</v>
      </c>
      <c r="EQ17" s="1230">
        <v>44008</v>
      </c>
      <c r="ER17" s="1070">
        <v>12285</v>
      </c>
      <c r="ES17" s="1109">
        <v>75</v>
      </c>
      <c r="ET17" s="1109">
        <v>9426</v>
      </c>
      <c r="EU17" s="1109">
        <v>4000</v>
      </c>
      <c r="EV17" s="1109">
        <v>40560</v>
      </c>
      <c r="EW17" s="1109">
        <v>3574</v>
      </c>
      <c r="EX17" s="1193">
        <f>EW17/EU17*EV17/ES17</f>
        <v>483.20480000000003</v>
      </c>
      <c r="EY17" s="1075">
        <f>L17*EX17</f>
        <v>5798.4576000000006</v>
      </c>
      <c r="EZ17" s="1009"/>
      <c r="FA17" s="1009"/>
      <c r="FB17" s="1009"/>
      <c r="FC17" s="1009"/>
      <c r="FD17" s="1068"/>
      <c r="FE17" s="1068"/>
      <c r="FF17" s="1068"/>
      <c r="FG17" s="1080"/>
      <c r="FH17" s="993"/>
      <c r="FI17" s="1080"/>
      <c r="FJ17" s="1085"/>
      <c r="FK17" s="1017"/>
      <c r="FL17" s="133"/>
      <c r="FM17" s="122"/>
      <c r="FN17" s="213">
        <f>AC17/1000</f>
        <v>0.47299999999999998</v>
      </c>
      <c r="FP17" s="141">
        <f>EW17*100/ET17</f>
        <v>37.916401442817737</v>
      </c>
      <c r="FQ17" s="247">
        <f>EX17/1000</f>
        <v>0.48320480000000005</v>
      </c>
      <c r="FR17" s="170">
        <f>DT17/EX17</f>
        <v>1.080287281914418</v>
      </c>
      <c r="FS17" s="174">
        <v>10</v>
      </c>
      <c r="FT17" s="183" t="s">
        <v>490</v>
      </c>
      <c r="FU17" s="183" t="s">
        <v>580</v>
      </c>
      <c r="FV17" s="183" t="s">
        <v>581</v>
      </c>
      <c r="FW17" s="125">
        <v>0</v>
      </c>
      <c r="FX17" s="188" t="s">
        <v>538</v>
      </c>
      <c r="FY17" s="125">
        <v>1</v>
      </c>
      <c r="FZ17" s="183" t="s">
        <v>582</v>
      </c>
      <c r="GA17" s="125">
        <v>0</v>
      </c>
      <c r="GB17" s="175">
        <v>0</v>
      </c>
      <c r="GC17" s="175">
        <v>0</v>
      </c>
      <c r="GE17" s="248" t="s">
        <v>583</v>
      </c>
      <c r="GF17" s="183" t="s">
        <v>584</v>
      </c>
      <c r="GG17" s="125">
        <v>0</v>
      </c>
      <c r="GH17" s="175">
        <v>0</v>
      </c>
      <c r="GI17" s="183" t="s">
        <v>585</v>
      </c>
      <c r="GJ17" s="165"/>
      <c r="GK17" s="404">
        <v>43866</v>
      </c>
      <c r="GL17" s="1230" t="s">
        <v>497</v>
      </c>
      <c r="GM17" s="1231">
        <v>-4</v>
      </c>
      <c r="GN17" s="178" t="s">
        <v>543</v>
      </c>
      <c r="GR17" s="184"/>
      <c r="GS17" s="165"/>
      <c r="GT17" s="165"/>
      <c r="GV17" s="249">
        <v>0</v>
      </c>
      <c r="GW17" s="249">
        <v>0</v>
      </c>
      <c r="GX17" s="249">
        <v>1066.6300000000001</v>
      </c>
      <c r="GY17" s="249">
        <v>0</v>
      </c>
      <c r="GZ17" s="249">
        <v>0</v>
      </c>
      <c r="HA17" s="249">
        <v>0</v>
      </c>
      <c r="HB17" s="249">
        <v>14082.1</v>
      </c>
      <c r="HC17" s="249">
        <v>0</v>
      </c>
      <c r="HD17" s="249">
        <v>597.9</v>
      </c>
      <c r="HE17" s="249">
        <v>136.65</v>
      </c>
      <c r="HF17" s="249">
        <v>11.18</v>
      </c>
      <c r="HG17" s="249">
        <v>0</v>
      </c>
      <c r="HH17" s="249">
        <v>1004.56</v>
      </c>
      <c r="HI17" s="215">
        <v>1</v>
      </c>
      <c r="HJ17" s="250">
        <v>26.8</v>
      </c>
      <c r="HK17" s="250">
        <v>94.7</v>
      </c>
      <c r="HL17" s="251">
        <v>14119</v>
      </c>
      <c r="HM17" s="250">
        <v>14.6</v>
      </c>
      <c r="HN17" s="250">
        <v>79.099999999999994</v>
      </c>
      <c r="HO17" s="251">
        <v>2755</v>
      </c>
      <c r="HP17" s="251">
        <v>3576</v>
      </c>
      <c r="HQ17" s="250">
        <v>11.5</v>
      </c>
      <c r="HR17" s="250">
        <v>14</v>
      </c>
      <c r="HS17" s="250">
        <v>1.43</v>
      </c>
      <c r="HT17" s="250">
        <v>57.6</v>
      </c>
      <c r="HU17" s="250">
        <v>98.6</v>
      </c>
      <c r="HV17" s="251">
        <v>6200</v>
      </c>
      <c r="HW17" s="250">
        <v>24.9</v>
      </c>
      <c r="HX17" s="250">
        <v>88.3</v>
      </c>
      <c r="HY17" s="250">
        <v>3.92</v>
      </c>
      <c r="HZ17" s="250">
        <v>38.200000000000003</v>
      </c>
      <c r="IA17" s="250">
        <v>85.7</v>
      </c>
      <c r="IB17" s="251">
        <v>3325</v>
      </c>
      <c r="IC17" s="250">
        <v>15.5</v>
      </c>
      <c r="ID17" s="250">
        <v>32.299999999999997</v>
      </c>
      <c r="IE17" s="250">
        <v>6.69</v>
      </c>
      <c r="IF17" s="250">
        <v>94</v>
      </c>
      <c r="IG17" s="251">
        <v>13669</v>
      </c>
      <c r="IH17" s="250">
        <v>31.4</v>
      </c>
      <c r="II17" s="250">
        <v>0.91</v>
      </c>
      <c r="IJ17" s="250">
        <v>64.7</v>
      </c>
      <c r="IK17" s="251">
        <v>2461</v>
      </c>
      <c r="IL17" s="250">
        <v>1.21</v>
      </c>
      <c r="IM17" s="250">
        <v>91.1</v>
      </c>
      <c r="IN17" s="251">
        <v>4425</v>
      </c>
      <c r="IO17" s="250">
        <v>15.6</v>
      </c>
      <c r="IP17" s="250">
        <v>81.599999999999994</v>
      </c>
      <c r="IQ17" s="250">
        <v>12.7</v>
      </c>
      <c r="IR17" s="250">
        <v>16.399999999999999</v>
      </c>
      <c r="IS17" s="250">
        <v>75.5</v>
      </c>
      <c r="IT17" s="251">
        <v>2702</v>
      </c>
      <c r="IU17" s="250">
        <v>7.48</v>
      </c>
      <c r="IV17" s="250">
        <v>79.599999999999994</v>
      </c>
      <c r="IW17" s="250">
        <v>0.73</v>
      </c>
      <c r="IX17" s="250">
        <v>99.9</v>
      </c>
      <c r="IY17" s="250">
        <v>7663</v>
      </c>
      <c r="IZ17" s="250">
        <v>2.72</v>
      </c>
      <c r="JA17" s="250">
        <v>8.17</v>
      </c>
      <c r="JB17" s="250">
        <v>72.3</v>
      </c>
      <c r="JC17" s="250">
        <v>0.2</v>
      </c>
      <c r="JD17" s="251">
        <v>1</v>
      </c>
      <c r="JE17" s="252">
        <v>4</v>
      </c>
      <c r="JF17" s="1174">
        <v>1</v>
      </c>
      <c r="JG17" s="183"/>
      <c r="JH17" s="183"/>
      <c r="JI17" s="249"/>
      <c r="JJ17" s="182"/>
      <c r="JK17" s="183"/>
      <c r="JL17" s="183"/>
      <c r="JM17" s="183"/>
      <c r="JN17" s="183"/>
      <c r="JO17" s="183"/>
      <c r="JP17" s="183"/>
      <c r="JQ17" s="183"/>
      <c r="JR17" s="183"/>
      <c r="JS17" s="183"/>
      <c r="JT17" s="183"/>
      <c r="JU17" s="183"/>
      <c r="JV17" s="183"/>
      <c r="JW17" s="183"/>
      <c r="JX17" s="183"/>
      <c r="JY17" s="183"/>
      <c r="JZ17" s="183"/>
      <c r="KA17" s="183"/>
      <c r="KB17" s="183"/>
      <c r="KC17" s="183"/>
      <c r="KD17" s="183"/>
      <c r="KE17" s="183"/>
      <c r="KF17" s="183"/>
      <c r="KG17" s="183"/>
      <c r="KH17" s="183"/>
      <c r="KI17" s="183"/>
      <c r="KJ17" s="183"/>
      <c r="KK17" s="183"/>
      <c r="KL17" s="183"/>
      <c r="KM17" s="183"/>
      <c r="KN17" s="183"/>
      <c r="KO17" s="183"/>
      <c r="KP17" s="183"/>
      <c r="KQ17" s="183"/>
      <c r="KR17" s="183"/>
      <c r="KS17" s="183"/>
      <c r="KT17" s="183"/>
      <c r="KU17" s="183"/>
      <c r="KV17" s="183"/>
      <c r="KW17" s="183"/>
      <c r="KX17" s="183"/>
      <c r="KY17" s="183"/>
      <c r="KZ17" s="183"/>
      <c r="LA17" s="183"/>
      <c r="LB17" s="183"/>
      <c r="LC17" s="183"/>
      <c r="LD17" s="1434"/>
      <c r="LE17" s="125"/>
      <c r="LF17" s="175"/>
      <c r="LG17" s="175"/>
      <c r="LH17" s="175"/>
      <c r="LI17" s="175"/>
      <c r="LJ17" s="175"/>
      <c r="LK17" s="175"/>
      <c r="LL17" s="175"/>
      <c r="LM17" s="175"/>
      <c r="LN17" s="175"/>
      <c r="LO17" s="175"/>
      <c r="LP17" s="175"/>
      <c r="LQ17" s="175"/>
      <c r="LR17" s="175"/>
      <c r="LS17" s="175"/>
      <c r="LT17" s="175"/>
      <c r="LU17" s="175"/>
      <c r="LV17" s="175"/>
      <c r="LW17" s="175"/>
      <c r="LX17" s="175"/>
      <c r="LY17" s="183"/>
      <c r="LZ17" s="183"/>
    </row>
    <row r="18" spans="1:338" ht="14.45" hidden="1" customHeight="1">
      <c r="A18" s="991">
        <v>22</v>
      </c>
      <c r="B18" s="122">
        <f>COUNTIFS($D$3:D18,D18,$F$3:F18,F18)</f>
        <v>1</v>
      </c>
      <c r="C18" s="184">
        <v>7885</v>
      </c>
      <c r="D18" s="398" t="s">
        <v>570</v>
      </c>
      <c r="E18" s="186" t="s">
        <v>571</v>
      </c>
      <c r="F18" s="187">
        <v>6555301918</v>
      </c>
      <c r="G18" s="125">
        <v>53</v>
      </c>
      <c r="H18" s="398" t="s">
        <v>572</v>
      </c>
      <c r="I18" s="189" t="s">
        <v>561</v>
      </c>
      <c r="J18" s="190" t="s">
        <v>477</v>
      </c>
      <c r="K18" s="175" t="s">
        <v>478</v>
      </c>
      <c r="L18" s="125">
        <v>5</v>
      </c>
      <c r="M18" s="188">
        <v>1</v>
      </c>
      <c r="N18" s="191" t="s">
        <v>490</v>
      </c>
      <c r="O18" s="186"/>
      <c r="P18" s="192" t="s">
        <v>522</v>
      </c>
      <c r="Q18" s="192"/>
      <c r="R18" s="193"/>
      <c r="S18" s="194" t="s">
        <v>503</v>
      </c>
      <c r="T18" s="195" t="s">
        <v>523</v>
      </c>
      <c r="U18" s="196" t="s">
        <v>484</v>
      </c>
      <c r="V18" s="197" t="s">
        <v>505</v>
      </c>
      <c r="W18" s="198" t="s">
        <v>506</v>
      </c>
      <c r="X18" s="999" t="s">
        <v>484</v>
      </c>
      <c r="Y18" s="999" t="s">
        <v>484</v>
      </c>
      <c r="Z18" s="199"/>
      <c r="AA18" s="200"/>
      <c r="AB18" s="201"/>
      <c r="AC18" s="202"/>
      <c r="AD18" s="202"/>
      <c r="AE18" s="202"/>
      <c r="AF18" s="202"/>
      <c r="AG18" s="216" t="s">
        <v>485</v>
      </c>
      <c r="AH18" s="352"/>
      <c r="AI18" s="991"/>
      <c r="AJ18" s="991"/>
      <c r="AK18" s="1019"/>
      <c r="AL18" s="991"/>
      <c r="AM18" s="1022"/>
      <c r="AN18" s="991"/>
      <c r="AO18" s="136">
        <v>20.100000000000001</v>
      </c>
      <c r="AP18" s="1026">
        <v>65.8</v>
      </c>
      <c r="AQ18" s="1027">
        <v>6.16</v>
      </c>
      <c r="AR18" s="298">
        <f t="shared" si="7"/>
        <v>92.06</v>
      </c>
      <c r="AS18" s="140">
        <f t="shared" si="8"/>
        <v>0.30547112462006082</v>
      </c>
      <c r="AT18" s="141">
        <f t="shared" si="9"/>
        <v>1.8817021276595747</v>
      </c>
      <c r="AU18" s="142">
        <f t="shared" si="10"/>
        <v>0.27932184546970545</v>
      </c>
      <c r="AV18" s="145">
        <f>AW18*AO18/100</f>
        <v>18.44577</v>
      </c>
      <c r="AW18" s="143">
        <f t="shared" si="11"/>
        <v>91.77</v>
      </c>
      <c r="AX18" s="1032">
        <v>0.64922999999999997</v>
      </c>
      <c r="AY18" s="1020">
        <v>3.23</v>
      </c>
      <c r="AZ18" s="992" t="s">
        <v>487</v>
      </c>
      <c r="BA18" s="204">
        <v>90</v>
      </c>
      <c r="BB18" s="205">
        <v>9.9000000000000005E-2</v>
      </c>
      <c r="BC18" s="1042"/>
      <c r="BD18" s="1042"/>
      <c r="BE18" s="992"/>
      <c r="BF18" s="992"/>
      <c r="BG18" s="145"/>
      <c r="BH18" s="992"/>
      <c r="BJ18" s="992">
        <v>38.700000000000003</v>
      </c>
      <c r="BK18" s="992">
        <v>60</v>
      </c>
      <c r="BL18" s="1044">
        <v>0.64500000000000002</v>
      </c>
      <c r="BM18" s="1046">
        <v>0.16</v>
      </c>
      <c r="BN18" s="153">
        <f t="shared" si="16"/>
        <v>0.79601990049751237</v>
      </c>
      <c r="BO18" s="992" t="s">
        <v>487</v>
      </c>
      <c r="BP18" s="1020">
        <v>63.5</v>
      </c>
      <c r="BQ18" s="217">
        <v>81.099999999999994</v>
      </c>
      <c r="BR18" s="1036"/>
      <c r="BS18" s="153">
        <f t="shared" si="12"/>
        <v>77.7</v>
      </c>
      <c r="BT18" s="1036">
        <v>80.3</v>
      </c>
      <c r="BU18" s="1249">
        <v>16793.243243243243</v>
      </c>
      <c r="BV18" s="1036">
        <f>100-BT18</f>
        <v>19.700000000000003</v>
      </c>
      <c r="BW18" s="1039">
        <f t="shared" si="13"/>
        <v>64.418199999999999</v>
      </c>
      <c r="BX18" s="1036">
        <v>66.8</v>
      </c>
      <c r="BY18" s="1020">
        <f>BX18*AP18/100</f>
        <v>43.954399999999993</v>
      </c>
      <c r="BZ18" s="1036">
        <v>10.9</v>
      </c>
      <c r="CA18" s="1020">
        <f>BZ18*AP18/100</f>
        <v>7.1722000000000001</v>
      </c>
      <c r="CB18" s="1036">
        <v>20.2</v>
      </c>
      <c r="CC18" s="1020">
        <f>CB18*AP18/100</f>
        <v>13.291599999999999</v>
      </c>
      <c r="CD18" s="1036"/>
      <c r="CE18" s="991"/>
      <c r="CF18" s="991"/>
      <c r="CG18" s="991"/>
      <c r="CH18" s="991"/>
      <c r="CI18" s="991"/>
      <c r="CJ18" s="991"/>
      <c r="CK18" s="991"/>
      <c r="CL18" s="157">
        <f t="shared" si="14"/>
        <v>6.1284403669724767</v>
      </c>
      <c r="CM18" s="1020"/>
      <c r="CN18" s="145"/>
      <c r="CO18" s="145"/>
      <c r="CP18" s="1042"/>
      <c r="CQ18" s="992"/>
      <c r="CR18" s="992"/>
      <c r="CS18" s="992"/>
      <c r="CT18" s="1020"/>
      <c r="CU18" s="1020"/>
      <c r="CV18" s="145"/>
      <c r="CW18" s="145"/>
      <c r="CX18" s="1020"/>
      <c r="CY18" s="1061"/>
      <c r="CZ18" s="145"/>
      <c r="DA18" s="1061">
        <v>3</v>
      </c>
      <c r="DB18" s="1050" t="s">
        <v>300</v>
      </c>
      <c r="DC18" s="1007"/>
      <c r="DD18" s="1007"/>
      <c r="DE18" s="991"/>
      <c r="DF18" s="991"/>
      <c r="DG18" s="991"/>
      <c r="DH18" s="991"/>
      <c r="DI18" s="296" t="s">
        <v>515</v>
      </c>
      <c r="DJ18" s="220" t="s">
        <v>485</v>
      </c>
      <c r="DK18" s="162">
        <v>2</v>
      </c>
      <c r="DL18" s="166"/>
      <c r="DM18" s="166"/>
      <c r="DN18" s="164">
        <v>0</v>
      </c>
      <c r="DO18" s="166"/>
      <c r="DP18" s="168"/>
      <c r="DQ18" s="166"/>
      <c r="DR18" s="165" t="s">
        <v>490</v>
      </c>
      <c r="DS18" s="125" t="s">
        <v>490</v>
      </c>
      <c r="DT18" s="125">
        <v>375</v>
      </c>
      <c r="DU18" s="125">
        <v>10.9</v>
      </c>
      <c r="DV18" s="125">
        <v>89.1</v>
      </c>
      <c r="DW18" s="125" t="s">
        <v>490</v>
      </c>
      <c r="DX18" s="125" t="s">
        <v>490</v>
      </c>
      <c r="DY18" s="125" t="s">
        <v>490</v>
      </c>
      <c r="DZ18" s="125" t="s">
        <v>490</v>
      </c>
      <c r="EA18" s="125">
        <v>0</v>
      </c>
      <c r="EB18" s="991"/>
      <c r="EC18" s="166"/>
      <c r="ED18" s="166">
        <v>1</v>
      </c>
      <c r="EE18" s="166">
        <v>5</v>
      </c>
      <c r="EF18" s="166"/>
      <c r="EG18" s="166">
        <v>2</v>
      </c>
      <c r="EH18" s="166">
        <v>1</v>
      </c>
      <c r="EI18" s="166">
        <v>170</v>
      </c>
      <c r="EJ18" s="166">
        <v>74</v>
      </c>
      <c r="EK18" s="167">
        <f t="shared" si="6"/>
        <v>25.605536332179931</v>
      </c>
      <c r="EL18" s="166">
        <v>1</v>
      </c>
      <c r="EM18" s="168" t="s">
        <v>490</v>
      </c>
      <c r="EN18" s="166">
        <v>1</v>
      </c>
      <c r="EO18" s="166">
        <v>1</v>
      </c>
      <c r="EP18" s="166">
        <v>4</v>
      </c>
      <c r="EQ18" s="1230">
        <v>43257</v>
      </c>
      <c r="ER18" s="1067">
        <v>7885</v>
      </c>
      <c r="ES18" s="1008">
        <v>75</v>
      </c>
      <c r="ET18" s="1008">
        <v>3785</v>
      </c>
      <c r="EU18" s="1083">
        <v>2</v>
      </c>
      <c r="EV18" s="1074">
        <v>100.93333333333334</v>
      </c>
      <c r="EW18" s="1083">
        <v>1910</v>
      </c>
      <c r="EX18" s="1075">
        <v>50.93333333333333</v>
      </c>
      <c r="EY18" s="1075">
        <v>254.66666666666666</v>
      </c>
      <c r="EZ18" s="1083"/>
      <c r="FA18" s="1083"/>
      <c r="FB18" s="1083"/>
      <c r="FC18" s="1083"/>
      <c r="FD18" s="1135"/>
      <c r="FE18" s="1135"/>
      <c r="FF18" s="1135"/>
      <c r="FG18" s="1224"/>
      <c r="FH18" s="1112">
        <v>7.3625654450261786</v>
      </c>
      <c r="FI18" s="1224"/>
      <c r="FJ18" s="1114">
        <v>375</v>
      </c>
      <c r="FK18" s="1154" t="s">
        <v>485</v>
      </c>
      <c r="FL18" s="133"/>
      <c r="FM18" s="172">
        <v>50.462351387054163</v>
      </c>
      <c r="FN18" s="1087">
        <f>EX18/1000</f>
        <v>5.093333333333333E-2</v>
      </c>
      <c r="FO18" s="1009"/>
      <c r="FP18" s="1060">
        <v>50.462351387054163</v>
      </c>
      <c r="FQ18" s="1087">
        <v>5.093333333333333E-2</v>
      </c>
      <c r="FR18" s="1090">
        <f>DT18/EX18</f>
        <v>7.3625654450261786</v>
      </c>
      <c r="FS18" s="222"/>
      <c r="FT18" s="223"/>
      <c r="FU18" s="223"/>
      <c r="FV18" s="223"/>
      <c r="GF18" s="175"/>
      <c r="GJ18" s="165"/>
      <c r="GK18" s="214">
        <v>43132</v>
      </c>
      <c r="GL18" s="1230" t="s">
        <v>497</v>
      </c>
      <c r="GM18" s="1231">
        <v>-4</v>
      </c>
      <c r="GN18" s="178"/>
      <c r="GP18" s="179">
        <v>0.48001615632</v>
      </c>
      <c r="GR18" s="125"/>
      <c r="GS18" s="165"/>
      <c r="GT18" s="165"/>
      <c r="GU18" s="122"/>
      <c r="HI18" s="165"/>
      <c r="HJ18" s="165"/>
      <c r="HK18" s="165"/>
      <c r="HL18" s="165"/>
      <c r="HM18" s="165"/>
      <c r="HN18" s="165"/>
      <c r="HO18" s="215"/>
      <c r="HP18" s="215"/>
      <c r="HQ18" s="165"/>
      <c r="HR18" s="165"/>
      <c r="HS18" s="165"/>
      <c r="HT18" s="165"/>
      <c r="HU18" s="165"/>
      <c r="HV18" s="165"/>
      <c r="HW18" s="165"/>
      <c r="HX18" s="165"/>
      <c r="HY18" s="165"/>
      <c r="HZ18" s="165"/>
      <c r="IA18" s="165"/>
      <c r="IB18" s="215"/>
      <c r="IC18" s="165"/>
      <c r="ID18" s="165"/>
      <c r="IE18" s="165"/>
      <c r="IF18" s="165"/>
      <c r="IG18" s="165"/>
      <c r="IH18" s="165"/>
      <c r="II18" s="165"/>
      <c r="IJ18" s="165"/>
      <c r="IK18" s="215"/>
      <c r="IL18" s="165"/>
      <c r="IM18" s="165"/>
      <c r="IN18" s="215"/>
      <c r="IO18" s="165"/>
      <c r="IP18" s="165"/>
      <c r="IQ18" s="165"/>
      <c r="IR18" s="165"/>
      <c r="IS18" s="165"/>
      <c r="IT18" s="215"/>
      <c r="IU18" s="165"/>
      <c r="IV18" s="165"/>
      <c r="IW18" s="165"/>
      <c r="IX18" s="165"/>
      <c r="IY18" s="165"/>
      <c r="IZ18" s="165"/>
      <c r="JA18" s="165"/>
      <c r="JB18" s="165"/>
      <c r="JC18" s="165"/>
      <c r="JD18" s="165"/>
      <c r="JE18" s="165"/>
      <c r="JF18" s="371"/>
      <c r="JG18" s="125"/>
      <c r="JH18" s="125"/>
      <c r="JI18" s="125"/>
      <c r="JJ18" s="182"/>
      <c r="JK18" s="183"/>
      <c r="JL18" s="183"/>
      <c r="JM18" s="183"/>
      <c r="JN18" s="183"/>
      <c r="JO18" s="183"/>
      <c r="JP18" s="183"/>
      <c r="JQ18" s="183"/>
      <c r="JR18" s="183"/>
      <c r="JS18" s="183"/>
      <c r="JT18" s="183"/>
      <c r="JU18" s="183"/>
      <c r="JV18" s="183"/>
      <c r="JW18" s="183"/>
      <c r="JX18" s="183"/>
      <c r="JY18" s="183"/>
      <c r="JZ18" s="183"/>
      <c r="KA18" s="183"/>
      <c r="KB18" s="183"/>
      <c r="KC18" s="183"/>
      <c r="KD18" s="183"/>
      <c r="KE18" s="183"/>
      <c r="KF18" s="183"/>
      <c r="KG18" s="183"/>
      <c r="KH18" s="183"/>
      <c r="KI18" s="183"/>
      <c r="KJ18" s="183"/>
      <c r="KK18" s="183"/>
      <c r="KL18" s="183"/>
      <c r="KM18" s="183"/>
      <c r="KN18" s="183"/>
      <c r="KO18" s="183"/>
      <c r="KP18" s="183"/>
      <c r="KQ18" s="183"/>
      <c r="KR18" s="183"/>
      <c r="KS18" s="183"/>
      <c r="KT18" s="183"/>
      <c r="KU18" s="183"/>
      <c r="KV18" s="183"/>
      <c r="KW18" s="183"/>
      <c r="KX18" s="183"/>
      <c r="KY18" s="183"/>
      <c r="KZ18" s="183"/>
      <c r="LA18" s="183"/>
      <c r="LB18" s="183"/>
      <c r="LC18" s="183"/>
      <c r="LD18" s="1434"/>
      <c r="LE18" s="125"/>
      <c r="LF18" s="125"/>
      <c r="LG18" s="125"/>
      <c r="LH18" s="125"/>
      <c r="LI18" s="125"/>
      <c r="LJ18" s="125"/>
      <c r="LK18" s="125"/>
      <c r="LL18" s="125"/>
      <c r="LM18" s="125"/>
      <c r="LN18" s="125"/>
      <c r="LO18" s="125"/>
      <c r="LP18" s="125"/>
      <c r="LQ18" s="125"/>
      <c r="LR18" s="175"/>
      <c r="LS18" s="175"/>
      <c r="LT18" s="175"/>
      <c r="LU18" s="175"/>
      <c r="LV18" s="175"/>
      <c r="LW18" s="175"/>
      <c r="LX18" s="175"/>
      <c r="LY18" s="183"/>
      <c r="LZ18" s="183"/>
    </row>
    <row r="19" spans="1:338" ht="14.45" hidden="1" customHeight="1">
      <c r="A19" s="122">
        <v>71</v>
      </c>
      <c r="B19" s="122">
        <f>COUNTIFS($D$3:D19,D19,$F$3:F19,F19)</f>
        <v>1</v>
      </c>
      <c r="C19" s="184">
        <v>8314</v>
      </c>
      <c r="D19" s="398" t="s">
        <v>593</v>
      </c>
      <c r="E19" s="186" t="s">
        <v>594</v>
      </c>
      <c r="F19" s="187">
        <v>5406100172</v>
      </c>
      <c r="G19" s="125">
        <v>64</v>
      </c>
      <c r="H19" s="398" t="s">
        <v>595</v>
      </c>
      <c r="I19" s="189" t="s">
        <v>547</v>
      </c>
      <c r="J19" s="190" t="s">
        <v>477</v>
      </c>
      <c r="K19" s="175" t="s">
        <v>478</v>
      </c>
      <c r="L19" s="125">
        <v>6</v>
      </c>
      <c r="M19" s="188" t="s">
        <v>596</v>
      </c>
      <c r="N19" s="191" t="s">
        <v>490</v>
      </c>
      <c r="O19" s="186"/>
      <c r="P19" s="192" t="s">
        <v>597</v>
      </c>
      <c r="Q19" s="192"/>
      <c r="R19" s="193"/>
      <c r="S19" s="194" t="s">
        <v>598</v>
      </c>
      <c r="T19" s="195" t="s">
        <v>523</v>
      </c>
      <c r="U19" s="196" t="s">
        <v>484</v>
      </c>
      <c r="V19" s="197" t="s">
        <v>599</v>
      </c>
      <c r="W19" s="198" t="s">
        <v>506</v>
      </c>
      <c r="X19" s="999" t="s">
        <v>484</v>
      </c>
      <c r="Y19" s="999" t="s">
        <v>484</v>
      </c>
      <c r="Z19" s="199"/>
      <c r="AA19" s="200"/>
      <c r="AB19" s="201"/>
      <c r="AC19" s="202"/>
      <c r="AD19" s="202"/>
      <c r="AE19" s="202"/>
      <c r="AF19" s="202"/>
      <c r="AG19" s="216" t="s">
        <v>507</v>
      </c>
      <c r="AO19" s="136">
        <v>54.3</v>
      </c>
      <c r="AP19" s="137">
        <v>35.4</v>
      </c>
      <c r="AQ19" s="138">
        <v>5.42</v>
      </c>
      <c r="AR19" s="139">
        <f t="shared" si="7"/>
        <v>95.11999999999999</v>
      </c>
      <c r="AS19" s="140">
        <f t="shared" si="8"/>
        <v>1.5338983050847457</v>
      </c>
      <c r="AT19" s="141">
        <f t="shared" si="9"/>
        <v>8.3137288135593206</v>
      </c>
      <c r="AU19" s="142">
        <f t="shared" si="10"/>
        <v>1.3302302792748653</v>
      </c>
      <c r="AV19" s="143">
        <v>50.993129999999994</v>
      </c>
      <c r="AW19" s="143">
        <f t="shared" si="11"/>
        <v>93.91</v>
      </c>
      <c r="AX19" s="144">
        <v>0.59187000000000001</v>
      </c>
      <c r="AY19" s="143">
        <v>1.0900000000000001</v>
      </c>
      <c r="AZ19" s="149" t="s">
        <v>487</v>
      </c>
      <c r="BA19" s="204">
        <v>26.200000000000003</v>
      </c>
      <c r="BB19" s="205">
        <v>5.5E-2</v>
      </c>
      <c r="BC19" s="148"/>
      <c r="BD19" s="148"/>
      <c r="BG19" s="145"/>
      <c r="BH19" s="135">
        <v>535.77777777777783</v>
      </c>
      <c r="BI19" s="234">
        <v>3.2650000000000001</v>
      </c>
      <c r="BJ19" s="122">
        <v>17.7</v>
      </c>
      <c r="BK19" s="122">
        <v>82.3</v>
      </c>
      <c r="BL19" s="306">
        <v>0.21506682867557717</v>
      </c>
      <c r="BM19" s="206">
        <v>0.23</v>
      </c>
      <c r="BN19" s="153">
        <f t="shared" si="16"/>
        <v>0.42357274401473299</v>
      </c>
      <c r="BO19" s="149" t="s">
        <v>487</v>
      </c>
      <c r="BP19" s="143">
        <v>11.799999999999999</v>
      </c>
      <c r="BQ19" s="234">
        <v>18.799999999999997</v>
      </c>
      <c r="BR19" s="174">
        <v>82225.39682539682</v>
      </c>
      <c r="BS19" s="153">
        <f t="shared" si="12"/>
        <v>45.400000000000006</v>
      </c>
      <c r="BT19" s="145">
        <v>84.2</v>
      </c>
      <c r="BU19" s="174">
        <v>10594.054054054053</v>
      </c>
      <c r="BV19" s="145">
        <v>15.799999999999997</v>
      </c>
      <c r="BW19" s="1020">
        <v>32.26</v>
      </c>
      <c r="BX19" s="145">
        <v>26.1</v>
      </c>
      <c r="BY19" s="145">
        <v>10.1</v>
      </c>
      <c r="BZ19" s="145">
        <v>19.3</v>
      </c>
      <c r="CA19" s="145">
        <v>7.46</v>
      </c>
      <c r="CB19" s="145">
        <v>38.1</v>
      </c>
      <c r="CC19" s="145">
        <v>14.7</v>
      </c>
      <c r="CD19" s="145">
        <v>0.67</v>
      </c>
      <c r="CJ19" s="122">
        <v>77.3</v>
      </c>
      <c r="CK19" s="135">
        <v>6540.7534246575342</v>
      </c>
      <c r="CL19" s="143">
        <f t="shared" si="14"/>
        <v>1.3523316062176165</v>
      </c>
      <c r="CM19" s="145"/>
      <c r="CN19" s="145"/>
      <c r="CO19" s="145"/>
      <c r="CP19" s="148"/>
      <c r="CT19" s="145"/>
      <c r="CU19" s="145"/>
      <c r="CV19" s="145"/>
      <c r="CW19" s="145"/>
      <c r="CX19" s="145"/>
      <c r="CY19" s="209"/>
      <c r="CZ19" s="145"/>
      <c r="DA19" s="209">
        <v>3</v>
      </c>
      <c r="DB19" s="158" t="s">
        <v>600</v>
      </c>
      <c r="DE19" s="991"/>
      <c r="DF19" s="991"/>
      <c r="DG19" s="991"/>
      <c r="DH19" s="991"/>
      <c r="DI19" s="160" t="s">
        <v>489</v>
      </c>
      <c r="DJ19" s="211" t="s">
        <v>507</v>
      </c>
      <c r="DK19" s="162">
        <v>2</v>
      </c>
      <c r="DL19" s="166"/>
      <c r="DM19" s="166"/>
      <c r="DN19" s="164">
        <v>0</v>
      </c>
      <c r="DO19" s="166"/>
      <c r="DP19" s="166"/>
      <c r="DQ19" s="166"/>
      <c r="DR19" s="165" t="s">
        <v>490</v>
      </c>
      <c r="DS19" s="125" t="s">
        <v>490</v>
      </c>
      <c r="DT19" s="125">
        <v>178</v>
      </c>
      <c r="DU19" s="125">
        <v>2.2000000000000002</v>
      </c>
      <c r="DV19" s="125">
        <v>97.8</v>
      </c>
      <c r="DW19" s="125" t="s">
        <v>490</v>
      </c>
      <c r="DX19" s="125" t="s">
        <v>490</v>
      </c>
      <c r="DY19" s="125" t="s">
        <v>490</v>
      </c>
      <c r="DZ19" s="125" t="s">
        <v>490</v>
      </c>
      <c r="EA19" s="125">
        <v>0</v>
      </c>
      <c r="EC19" s="166"/>
      <c r="ED19" s="166" t="s">
        <v>596</v>
      </c>
      <c r="EE19" s="166">
        <v>6</v>
      </c>
      <c r="EF19" s="166"/>
      <c r="EG19" s="166">
        <v>2</v>
      </c>
      <c r="EH19" s="166">
        <v>0</v>
      </c>
      <c r="EI19" s="166">
        <v>173</v>
      </c>
      <c r="EJ19" s="166">
        <v>84</v>
      </c>
      <c r="EK19" s="167">
        <f t="shared" si="6"/>
        <v>28.06642386982525</v>
      </c>
      <c r="EL19" s="166">
        <v>1</v>
      </c>
      <c r="EM19" s="166" t="s">
        <v>490</v>
      </c>
      <c r="EN19" s="166">
        <v>1</v>
      </c>
      <c r="EO19" s="166">
        <v>1</v>
      </c>
      <c r="EP19" s="166">
        <v>1</v>
      </c>
      <c r="EQ19" s="1230">
        <v>43305</v>
      </c>
      <c r="ER19" s="1068">
        <v>8314</v>
      </c>
      <c r="ES19" s="1008">
        <v>75</v>
      </c>
      <c r="ET19" s="1083">
        <v>1208</v>
      </c>
      <c r="EU19" s="1083">
        <v>2</v>
      </c>
      <c r="EV19" s="1074">
        <v>32.213333333333331</v>
      </c>
      <c r="EW19" s="1083">
        <v>461</v>
      </c>
      <c r="EX19" s="1075">
        <v>12.293333333333333</v>
      </c>
      <c r="EY19" s="1075">
        <v>73.759999999999991</v>
      </c>
      <c r="EZ19" s="1009"/>
      <c r="FA19" s="1009"/>
      <c r="FB19" s="1009"/>
      <c r="FC19" s="1009"/>
      <c r="FD19" s="1068"/>
      <c r="FE19" s="1068"/>
      <c r="FF19" s="1068"/>
      <c r="FG19" s="1080"/>
      <c r="FH19" s="1112">
        <v>14.479392624728851</v>
      </c>
      <c r="FI19" s="1080"/>
      <c r="FJ19" s="1085">
        <v>178</v>
      </c>
      <c r="FK19" s="1017"/>
      <c r="FL19" s="133"/>
      <c r="FM19" s="172">
        <v>38.162251655629142</v>
      </c>
      <c r="FN19" s="213">
        <f>EX19/1000</f>
        <v>1.2293333333333333E-2</v>
      </c>
      <c r="FP19" s="172">
        <v>38.162251655629142</v>
      </c>
      <c r="FQ19" s="213">
        <v>1.2293333333333333E-2</v>
      </c>
      <c r="FR19" s="222">
        <f>DT19/EX19</f>
        <v>14.479392624728851</v>
      </c>
      <c r="FS19" s="222"/>
      <c r="FT19" s="223"/>
      <c r="FU19" s="223"/>
      <c r="FV19" s="223"/>
      <c r="GF19" s="175"/>
      <c r="GJ19" s="165"/>
      <c r="GK19" s="214">
        <v>43195</v>
      </c>
      <c r="GL19" s="1230" t="s">
        <v>497</v>
      </c>
      <c r="GM19" s="1231">
        <v>-3</v>
      </c>
      <c r="GN19" s="178"/>
      <c r="GP19" s="179">
        <v>1.1928952868700002</v>
      </c>
      <c r="GR19" s="165"/>
      <c r="GS19" s="165"/>
      <c r="GT19" s="165"/>
      <c r="GU19" s="122"/>
      <c r="HI19" s="165"/>
      <c r="HJ19" s="165"/>
      <c r="HK19" s="165"/>
      <c r="HL19" s="165"/>
      <c r="HM19" s="165"/>
      <c r="HN19" s="165"/>
      <c r="HO19" s="215"/>
      <c r="HP19" s="215"/>
      <c r="HQ19" s="165"/>
      <c r="HR19" s="165"/>
      <c r="HS19" s="165"/>
      <c r="HT19" s="165"/>
      <c r="HU19" s="165"/>
      <c r="HV19" s="165"/>
      <c r="HW19" s="165"/>
      <c r="HX19" s="165"/>
      <c r="HY19" s="165"/>
      <c r="HZ19" s="165"/>
      <c r="IA19" s="165"/>
      <c r="IB19" s="215"/>
      <c r="IC19" s="165"/>
      <c r="ID19" s="165"/>
      <c r="IE19" s="165"/>
      <c r="IF19" s="165"/>
      <c r="IG19" s="165"/>
      <c r="IH19" s="165"/>
      <c r="II19" s="165"/>
      <c r="IJ19" s="165"/>
      <c r="IK19" s="215"/>
      <c r="IL19" s="165"/>
      <c r="IM19" s="165"/>
      <c r="IN19" s="215"/>
      <c r="IO19" s="165"/>
      <c r="IP19" s="165"/>
      <c r="IQ19" s="165"/>
      <c r="IR19" s="165"/>
      <c r="IS19" s="165"/>
      <c r="IT19" s="215"/>
      <c r="IU19" s="165"/>
      <c r="IV19" s="165"/>
      <c r="IW19" s="165"/>
      <c r="IX19" s="165"/>
      <c r="IY19" s="165"/>
      <c r="IZ19" s="165"/>
      <c r="JA19" s="165"/>
      <c r="JB19" s="165"/>
      <c r="JC19" s="165"/>
      <c r="JD19" s="165"/>
      <c r="JE19" s="165"/>
      <c r="JF19" s="371"/>
      <c r="JG19" s="125"/>
      <c r="JH19" s="125"/>
      <c r="JI19" s="125"/>
      <c r="JJ19" s="182"/>
      <c r="JK19" s="183"/>
      <c r="JL19" s="183"/>
      <c r="JM19" s="183"/>
      <c r="JN19" s="183"/>
      <c r="JO19" s="183"/>
      <c r="JP19" s="183"/>
      <c r="JQ19" s="183"/>
      <c r="JR19" s="183"/>
      <c r="JS19" s="183"/>
      <c r="JT19" s="183"/>
      <c r="JU19" s="183"/>
      <c r="JV19" s="183"/>
      <c r="JW19" s="183"/>
      <c r="JX19" s="183"/>
      <c r="JY19" s="183"/>
      <c r="JZ19" s="183"/>
      <c r="KA19" s="183"/>
      <c r="KB19" s="183"/>
      <c r="KC19" s="183"/>
      <c r="KD19" s="183"/>
      <c r="KE19" s="183"/>
      <c r="KF19" s="183"/>
      <c r="KG19" s="183"/>
      <c r="KH19" s="183"/>
      <c r="KI19" s="183"/>
      <c r="KJ19" s="183"/>
      <c r="KK19" s="183"/>
      <c r="KL19" s="183"/>
      <c r="KM19" s="183"/>
      <c r="KN19" s="183"/>
      <c r="KO19" s="183"/>
      <c r="KP19" s="183"/>
      <c r="KQ19" s="183"/>
      <c r="KR19" s="183"/>
      <c r="KS19" s="183"/>
      <c r="KT19" s="183"/>
      <c r="KU19" s="183"/>
      <c r="KV19" s="183"/>
      <c r="KW19" s="183"/>
      <c r="KX19" s="183"/>
      <c r="KY19" s="183"/>
      <c r="KZ19" s="183"/>
      <c r="LA19" s="183"/>
      <c r="LB19" s="183"/>
      <c r="LC19" s="183"/>
      <c r="LD19" s="1434"/>
      <c r="LE19" s="125"/>
      <c r="LF19" s="125"/>
      <c r="LG19" s="125"/>
      <c r="LH19" s="125"/>
      <c r="LI19" s="125"/>
      <c r="LJ19" s="125"/>
      <c r="LK19" s="125"/>
      <c r="LL19" s="125"/>
      <c r="LM19" s="125"/>
      <c r="LN19" s="125"/>
      <c r="LO19" s="125"/>
      <c r="LP19" s="125"/>
      <c r="LQ19" s="125"/>
      <c r="LR19" s="175"/>
      <c r="LS19" s="175"/>
      <c r="LT19" s="175"/>
      <c r="LU19" s="175"/>
      <c r="LV19" s="175"/>
      <c r="LW19" s="175"/>
      <c r="LX19" s="175"/>
      <c r="LY19" s="183"/>
      <c r="LZ19" s="183"/>
    </row>
    <row r="20" spans="1:338" ht="14.45" hidden="1" customHeight="1">
      <c r="A20" s="122">
        <v>80</v>
      </c>
      <c r="B20" s="122">
        <f>COUNTIFS($D$3:D20,D20,$F$3:F20,F20)</f>
        <v>1</v>
      </c>
      <c r="C20" s="316">
        <v>8391</v>
      </c>
      <c r="D20" s="398" t="s">
        <v>601</v>
      </c>
      <c r="E20" s="186" t="s">
        <v>602</v>
      </c>
      <c r="F20" s="187">
        <v>5707140769</v>
      </c>
      <c r="G20" s="125">
        <v>61</v>
      </c>
      <c r="H20" s="398" t="s">
        <v>603</v>
      </c>
      <c r="I20" s="189" t="s">
        <v>476</v>
      </c>
      <c r="J20" s="190" t="s">
        <v>477</v>
      </c>
      <c r="K20" s="175" t="s">
        <v>478</v>
      </c>
      <c r="L20" s="125">
        <v>8</v>
      </c>
      <c r="M20" s="188" t="s">
        <v>604</v>
      </c>
      <c r="N20" s="191" t="s">
        <v>490</v>
      </c>
      <c r="O20" s="225"/>
      <c r="P20" s="186" t="s">
        <v>597</v>
      </c>
      <c r="Q20" s="225"/>
      <c r="R20" s="253"/>
      <c r="S20" s="317" t="s">
        <v>598</v>
      </c>
      <c r="T20" s="195" t="s">
        <v>523</v>
      </c>
      <c r="U20" s="196" t="s">
        <v>484</v>
      </c>
      <c r="V20" s="318" t="s">
        <v>599</v>
      </c>
      <c r="W20" s="255" t="s">
        <v>506</v>
      </c>
      <c r="X20" s="999" t="s">
        <v>484</v>
      </c>
      <c r="Y20" s="999" t="s">
        <v>484</v>
      </c>
      <c r="Z20" s="319"/>
      <c r="AA20" s="200"/>
      <c r="AB20" s="125"/>
      <c r="AC20" s="225"/>
      <c r="AD20" s="225"/>
      <c r="AE20" s="225"/>
      <c r="AF20" s="225"/>
      <c r="AG20" s="216" t="s">
        <v>485</v>
      </c>
      <c r="AO20" s="136">
        <v>17</v>
      </c>
      <c r="AP20" s="137">
        <v>75.3</v>
      </c>
      <c r="AQ20" s="138">
        <v>5.4</v>
      </c>
      <c r="AR20" s="139">
        <f t="shared" si="7"/>
        <v>97.7</v>
      </c>
      <c r="AS20" s="140">
        <f t="shared" si="8"/>
        <v>0.22576361221779551</v>
      </c>
      <c r="AT20" s="141">
        <f t="shared" si="9"/>
        <v>1.2191235059760959</v>
      </c>
      <c r="AU20" s="142">
        <f t="shared" si="10"/>
        <v>0.21065675340768278</v>
      </c>
      <c r="AV20" s="143">
        <v>15.068800000000001</v>
      </c>
      <c r="AW20" s="143">
        <f t="shared" si="11"/>
        <v>88.64</v>
      </c>
      <c r="AX20" s="144">
        <v>1.0811999999999999</v>
      </c>
      <c r="AY20" s="143">
        <v>6.36</v>
      </c>
      <c r="AZ20" s="149" t="s">
        <v>487</v>
      </c>
      <c r="BA20" s="204">
        <v>33.200000000000003</v>
      </c>
      <c r="BB20" s="205">
        <v>2.5999999999999999E-2</v>
      </c>
      <c r="BD20" s="320"/>
      <c r="BG20" s="145"/>
      <c r="BH20" s="135">
        <v>705.48888888888894</v>
      </c>
      <c r="BI20" s="234">
        <v>9.25</v>
      </c>
      <c r="BJ20" s="122">
        <v>38.4</v>
      </c>
      <c r="BK20" s="122">
        <v>60.9</v>
      </c>
      <c r="BL20" s="150">
        <v>0.63054187192118227</v>
      </c>
      <c r="BM20" s="206">
        <v>0.05</v>
      </c>
      <c r="BN20" s="153">
        <f t="shared" si="16"/>
        <v>0.29411764705882354</v>
      </c>
      <c r="BO20" s="149" t="s">
        <v>487</v>
      </c>
      <c r="BP20" s="122">
        <v>35.5</v>
      </c>
      <c r="BQ20" s="147">
        <v>38.5</v>
      </c>
      <c r="BR20" s="174">
        <v>66972.222222222219</v>
      </c>
      <c r="BS20" s="153">
        <f t="shared" si="12"/>
        <v>22.4</v>
      </c>
      <c r="BT20" s="145">
        <v>88</v>
      </c>
      <c r="BU20" s="174">
        <v>9448.9189189189183</v>
      </c>
      <c r="BV20" s="145">
        <v>12</v>
      </c>
      <c r="BW20" s="1020">
        <v>67.3</v>
      </c>
      <c r="BX20" s="145">
        <v>13.4</v>
      </c>
      <c r="BY20" s="145">
        <v>10.6</v>
      </c>
      <c r="BZ20" s="145">
        <v>9</v>
      </c>
      <c r="CA20" s="145">
        <v>7.1</v>
      </c>
      <c r="CB20" s="145">
        <v>62.8</v>
      </c>
      <c r="CC20" s="145">
        <v>49.6</v>
      </c>
      <c r="CD20" s="143">
        <v>2.23</v>
      </c>
      <c r="CJ20" s="122">
        <v>93.7</v>
      </c>
      <c r="CK20" s="135">
        <v>9567.2602739726026</v>
      </c>
      <c r="CL20" s="143">
        <f t="shared" si="14"/>
        <v>1.4888888888888889</v>
      </c>
      <c r="CM20" s="145"/>
      <c r="CN20" s="145"/>
      <c r="CO20" s="145"/>
      <c r="CP20" s="320"/>
      <c r="CT20" s="145"/>
      <c r="CU20" s="145"/>
      <c r="CV20" s="145"/>
      <c r="CW20" s="145"/>
      <c r="CX20" s="145"/>
      <c r="CY20" s="209"/>
      <c r="CZ20" s="145"/>
      <c r="DA20" s="209">
        <v>3</v>
      </c>
      <c r="DB20" s="158" t="s">
        <v>488</v>
      </c>
      <c r="DE20" s="991"/>
      <c r="DF20" s="991"/>
      <c r="DG20" s="991"/>
      <c r="DH20" s="991"/>
      <c r="DI20" s="160" t="s">
        <v>489</v>
      </c>
      <c r="DJ20" s="220" t="s">
        <v>485</v>
      </c>
      <c r="DK20" s="162">
        <v>2</v>
      </c>
      <c r="DL20" s="166"/>
      <c r="DM20" s="166"/>
      <c r="DN20" s="164">
        <v>0</v>
      </c>
      <c r="DO20" s="166"/>
      <c r="DP20" s="166"/>
      <c r="DQ20" s="166"/>
      <c r="DR20" s="165" t="s">
        <v>490</v>
      </c>
      <c r="DS20" s="125" t="s">
        <v>490</v>
      </c>
      <c r="DT20" s="125" t="s">
        <v>490</v>
      </c>
      <c r="DU20" s="125" t="s">
        <v>490</v>
      </c>
      <c r="DV20" s="125" t="s">
        <v>490</v>
      </c>
      <c r="DW20" s="125" t="s">
        <v>490</v>
      </c>
      <c r="DX20" s="125" t="s">
        <v>490</v>
      </c>
      <c r="DY20" s="125" t="s">
        <v>490</v>
      </c>
      <c r="DZ20" s="125" t="s">
        <v>490</v>
      </c>
      <c r="EA20" s="125" t="s">
        <v>490</v>
      </c>
      <c r="EC20" s="166"/>
      <c r="ED20" s="166" t="s">
        <v>604</v>
      </c>
      <c r="EE20" s="166">
        <v>8</v>
      </c>
      <c r="EF20" s="166"/>
      <c r="EG20" s="166">
        <v>2</v>
      </c>
      <c r="EH20" s="166">
        <v>1</v>
      </c>
      <c r="EI20" s="166">
        <v>173</v>
      </c>
      <c r="EJ20" s="166">
        <v>135</v>
      </c>
      <c r="EK20" s="167">
        <f t="shared" si="6"/>
        <v>45.10675264793344</v>
      </c>
      <c r="EL20" s="166">
        <v>2</v>
      </c>
      <c r="EM20" s="166" t="s">
        <v>490</v>
      </c>
      <c r="EN20" s="166">
        <v>2</v>
      </c>
      <c r="EO20" s="166">
        <v>1</v>
      </c>
      <c r="EP20" s="166">
        <v>4</v>
      </c>
      <c r="EQ20" s="1230">
        <v>43311</v>
      </c>
      <c r="ER20" s="1067">
        <v>8391</v>
      </c>
      <c r="ES20" s="1008">
        <v>75</v>
      </c>
      <c r="ET20" s="1083">
        <v>6677</v>
      </c>
      <c r="EU20" s="1083">
        <v>2</v>
      </c>
      <c r="EV20" s="1074">
        <v>178.05333333333334</v>
      </c>
      <c r="EW20" s="1083">
        <v>6140</v>
      </c>
      <c r="EX20" s="1075">
        <v>163.73333333333332</v>
      </c>
      <c r="EY20" s="1075">
        <v>1309.8666666666666</v>
      </c>
      <c r="EZ20" s="1009"/>
      <c r="FA20" s="1009"/>
      <c r="FB20" s="1009"/>
      <c r="FC20" s="1009"/>
      <c r="FD20" s="1068"/>
      <c r="FE20" s="1068"/>
      <c r="FF20" s="1068"/>
      <c r="FG20" s="1080"/>
      <c r="FH20" s="1112"/>
      <c r="FI20" s="1080"/>
      <c r="FJ20" s="1085" t="s">
        <v>484</v>
      </c>
      <c r="FK20" s="1017"/>
      <c r="FL20" s="133"/>
      <c r="FM20" s="172">
        <v>91.957465927811896</v>
      </c>
      <c r="FN20" s="213">
        <f>EX20/1000</f>
        <v>0.16373333333333331</v>
      </c>
      <c r="FP20" s="172">
        <v>91.957465927811896</v>
      </c>
      <c r="FQ20" s="213">
        <v>0.16373333333333331</v>
      </c>
      <c r="FR20" s="133"/>
      <c r="FS20" s="174">
        <v>3</v>
      </c>
      <c r="FT20" s="175" t="s">
        <v>605</v>
      </c>
      <c r="FU20" s="175" t="s">
        <v>490</v>
      </c>
      <c r="FV20" s="175" t="s">
        <v>606</v>
      </c>
      <c r="FW20" s="125">
        <v>0</v>
      </c>
      <c r="FX20" s="125">
        <v>4</v>
      </c>
      <c r="FY20" s="125">
        <v>0</v>
      </c>
      <c r="FZ20" s="175" t="s">
        <v>607</v>
      </c>
      <c r="GD20" s="125">
        <v>1</v>
      </c>
      <c r="GE20" s="175" t="s">
        <v>608</v>
      </c>
      <c r="GF20" s="175" t="s">
        <v>609</v>
      </c>
      <c r="GG20" s="125">
        <v>0</v>
      </c>
      <c r="GH20" s="175">
        <v>0</v>
      </c>
      <c r="GI20" s="175" t="s">
        <v>610</v>
      </c>
      <c r="GJ20" s="165"/>
      <c r="GK20" s="214">
        <v>43208</v>
      </c>
      <c r="GL20" s="1230" t="s">
        <v>497</v>
      </c>
      <c r="GM20" s="1231">
        <v>-3</v>
      </c>
      <c r="GN20" s="178"/>
      <c r="GP20" s="179">
        <v>1.4130657292212498</v>
      </c>
      <c r="GR20" s="165"/>
      <c r="GS20" s="165"/>
      <c r="GT20" s="165"/>
      <c r="GU20" s="122"/>
      <c r="HI20" s="165"/>
      <c r="HJ20" s="165"/>
      <c r="HK20" s="165"/>
      <c r="HL20" s="165"/>
      <c r="HM20" s="165"/>
      <c r="HN20" s="165"/>
      <c r="HO20" s="215"/>
      <c r="HP20" s="215"/>
      <c r="HQ20" s="165"/>
      <c r="HR20" s="165"/>
      <c r="HS20" s="165"/>
      <c r="HT20" s="165"/>
      <c r="HU20" s="165"/>
      <c r="HV20" s="165"/>
      <c r="HW20" s="165"/>
      <c r="HX20" s="165"/>
      <c r="HY20" s="165"/>
      <c r="HZ20" s="165"/>
      <c r="IA20" s="165"/>
      <c r="IB20" s="215"/>
      <c r="IC20" s="165"/>
      <c r="ID20" s="165"/>
      <c r="IE20" s="165"/>
      <c r="IF20" s="165"/>
      <c r="IG20" s="165"/>
      <c r="IH20" s="165"/>
      <c r="II20" s="165"/>
      <c r="IJ20" s="165"/>
      <c r="IK20" s="215"/>
      <c r="IL20" s="165"/>
      <c r="IM20" s="165"/>
      <c r="IN20" s="215"/>
      <c r="IO20" s="165"/>
      <c r="IP20" s="165"/>
      <c r="IQ20" s="165"/>
      <c r="IR20" s="165"/>
      <c r="IS20" s="165"/>
      <c r="IT20" s="215"/>
      <c r="IU20" s="165"/>
      <c r="IV20" s="165"/>
      <c r="IW20" s="165"/>
      <c r="IX20" s="165"/>
      <c r="IY20" s="165"/>
      <c r="IZ20" s="165"/>
      <c r="JA20" s="165"/>
      <c r="JB20" s="165"/>
      <c r="JC20" s="165"/>
      <c r="JD20" s="165"/>
      <c r="JE20" s="165"/>
      <c r="JF20" s="371"/>
      <c r="JG20" s="125"/>
      <c r="JH20" s="125"/>
      <c r="JI20" s="125"/>
      <c r="JJ20" s="182"/>
      <c r="JK20" s="183"/>
      <c r="JL20" s="183"/>
      <c r="JM20" s="183"/>
      <c r="JN20" s="183"/>
      <c r="JO20" s="183"/>
      <c r="JP20" s="183"/>
      <c r="JQ20" s="183"/>
      <c r="JR20" s="183"/>
      <c r="JS20" s="183"/>
      <c r="JT20" s="183"/>
      <c r="JU20" s="183"/>
      <c r="JV20" s="183"/>
      <c r="JW20" s="183"/>
      <c r="JX20" s="183"/>
      <c r="JY20" s="183"/>
      <c r="JZ20" s="183"/>
      <c r="KA20" s="183"/>
      <c r="KB20" s="183"/>
      <c r="KC20" s="183"/>
      <c r="KD20" s="183"/>
      <c r="KE20" s="183"/>
      <c r="KF20" s="183"/>
      <c r="KG20" s="183"/>
      <c r="KH20" s="183"/>
      <c r="KI20" s="183"/>
      <c r="KJ20" s="183"/>
      <c r="KK20" s="183"/>
      <c r="KL20" s="183"/>
      <c r="KM20" s="183"/>
      <c r="KN20" s="183"/>
      <c r="KO20" s="183"/>
      <c r="KP20" s="183"/>
      <c r="KQ20" s="183"/>
      <c r="KR20" s="183"/>
      <c r="KS20" s="183"/>
      <c r="KT20" s="183"/>
      <c r="KU20" s="183"/>
      <c r="KV20" s="183"/>
      <c r="KW20" s="183"/>
      <c r="KX20" s="183"/>
      <c r="KY20" s="183"/>
      <c r="KZ20" s="183"/>
      <c r="LA20" s="183"/>
      <c r="LB20" s="183"/>
      <c r="LC20" s="183"/>
      <c r="LD20" s="1434"/>
      <c r="LE20" s="125"/>
      <c r="LF20" s="125"/>
      <c r="LG20" s="125"/>
      <c r="LH20" s="125"/>
      <c r="LI20" s="125"/>
      <c r="LJ20" s="125"/>
      <c r="LK20" s="125"/>
      <c r="LL20" s="125"/>
      <c r="LM20" s="125"/>
      <c r="LN20" s="125"/>
      <c r="LO20" s="125"/>
      <c r="LP20" s="125"/>
      <c r="LQ20" s="125"/>
      <c r="LR20" s="175"/>
      <c r="LS20" s="175"/>
      <c r="LT20" s="175"/>
      <c r="LU20" s="175"/>
      <c r="LV20" s="175"/>
      <c r="LW20" s="175"/>
      <c r="LX20" s="175"/>
      <c r="LY20" s="183"/>
      <c r="LZ20" s="183"/>
    </row>
    <row r="21" spans="1:338" ht="14.45" hidden="1" customHeight="1">
      <c r="A21" s="122">
        <v>201</v>
      </c>
      <c r="B21" s="122">
        <f>COUNTIFS($D$3:D21,D21,$F$3:F21,F21)</f>
        <v>1</v>
      </c>
      <c r="C21" s="268">
        <v>6946</v>
      </c>
      <c r="D21" s="398" t="s">
        <v>586</v>
      </c>
      <c r="E21" s="225" t="s">
        <v>587</v>
      </c>
      <c r="F21" s="187">
        <v>5811250269</v>
      </c>
      <c r="G21" s="125">
        <v>59</v>
      </c>
      <c r="H21" s="398" t="s">
        <v>588</v>
      </c>
      <c r="I21" s="269" t="s">
        <v>589</v>
      </c>
      <c r="J21" s="190" t="s">
        <v>477</v>
      </c>
      <c r="K21" s="175" t="s">
        <v>478</v>
      </c>
      <c r="L21" s="125">
        <v>7</v>
      </c>
      <c r="M21" s="125">
        <v>5</v>
      </c>
      <c r="N21" s="253"/>
      <c r="O21" s="225"/>
      <c r="P21" s="192" t="s">
        <v>590</v>
      </c>
      <c r="Q21" s="192"/>
      <c r="R21" s="193"/>
      <c r="S21" s="194" t="s">
        <v>550</v>
      </c>
      <c r="T21" s="195" t="s">
        <v>481</v>
      </c>
      <c r="U21" s="300" t="s">
        <v>482</v>
      </c>
      <c r="V21" s="197" t="s">
        <v>481</v>
      </c>
      <c r="W21" s="198" t="s">
        <v>483</v>
      </c>
      <c r="X21" s="999" t="s">
        <v>484</v>
      </c>
      <c r="Y21" s="999" t="s">
        <v>484</v>
      </c>
      <c r="Z21" s="199"/>
      <c r="AA21" s="200"/>
      <c r="AB21" s="301">
        <v>21015</v>
      </c>
      <c r="AC21" s="302"/>
      <c r="AD21" s="302"/>
      <c r="AE21" s="302"/>
      <c r="AF21" s="302"/>
      <c r="AG21" s="303" t="s">
        <v>507</v>
      </c>
      <c r="AH21" s="1124" t="s">
        <v>591</v>
      </c>
      <c r="AI21" s="122">
        <v>87.5</v>
      </c>
      <c r="AJ21" s="122">
        <v>97.8</v>
      </c>
      <c r="AK21" s="134">
        <v>85.575000000000003</v>
      </c>
      <c r="AL21" s="122">
        <v>223401</v>
      </c>
      <c r="AM21" s="135">
        <v>95.743285714285719</v>
      </c>
      <c r="AN21" s="122">
        <v>3</v>
      </c>
      <c r="AO21" s="136">
        <v>14.1</v>
      </c>
      <c r="AP21" s="137">
        <v>4.95</v>
      </c>
      <c r="AQ21" s="138">
        <v>79.3</v>
      </c>
      <c r="AR21" s="139">
        <f t="shared" si="7"/>
        <v>98.35</v>
      </c>
      <c r="AS21" s="140">
        <f t="shared" si="8"/>
        <v>2.8484848484848482</v>
      </c>
      <c r="AT21" s="141">
        <f t="shared" si="9"/>
        <v>225.88484848484845</v>
      </c>
      <c r="AU21" s="142">
        <f t="shared" si="10"/>
        <v>0.16735905044510385</v>
      </c>
      <c r="AV21" s="143">
        <v>13.195</v>
      </c>
      <c r="AW21" s="143">
        <f t="shared" si="11"/>
        <v>93.581560283687949</v>
      </c>
      <c r="AX21" s="304">
        <v>0.2</v>
      </c>
      <c r="AY21" s="145">
        <f>AX21*100/AO21</f>
        <v>1.4184397163120568</v>
      </c>
      <c r="BB21" s="305">
        <v>1.34E-3</v>
      </c>
      <c r="BC21" s="148"/>
      <c r="BD21" s="148"/>
      <c r="BG21" s="145"/>
      <c r="BJ21" s="143">
        <v>81.099999999999994</v>
      </c>
      <c r="BK21" s="143">
        <v>18.2</v>
      </c>
      <c r="BL21" s="306">
        <v>4.4674556213017755</v>
      </c>
      <c r="BM21" s="151" t="s">
        <v>487</v>
      </c>
      <c r="BN21" s="122" t="s">
        <v>487</v>
      </c>
      <c r="BO21" s="149" t="s">
        <v>487</v>
      </c>
      <c r="BP21" s="152">
        <v>89</v>
      </c>
      <c r="BQ21" s="307">
        <v>73.900000000000006</v>
      </c>
      <c r="BR21" s="218">
        <v>12315</v>
      </c>
      <c r="BS21" s="208"/>
      <c r="BT21" s="208"/>
      <c r="BU21" s="152"/>
      <c r="BV21" s="208"/>
      <c r="BW21" s="1056"/>
      <c r="BX21" s="208"/>
      <c r="BY21" s="208"/>
      <c r="BZ21" s="208"/>
      <c r="CA21" s="208"/>
      <c r="CB21" s="208"/>
      <c r="CC21" s="208"/>
      <c r="CD21" s="208"/>
      <c r="CM21" s="145"/>
      <c r="CN21" s="145"/>
      <c r="CO21" s="145"/>
      <c r="CP21" s="148"/>
      <c r="CT21" s="145"/>
      <c r="CU21" s="145"/>
      <c r="CV21" s="145"/>
      <c r="CW21" s="145"/>
      <c r="CX21" s="145"/>
      <c r="CY21" s="158"/>
      <c r="CZ21" s="145"/>
      <c r="DA21" s="158" t="s">
        <v>524</v>
      </c>
      <c r="DB21" s="149" t="s">
        <v>508</v>
      </c>
      <c r="DE21" s="1066"/>
      <c r="DF21" s="1066"/>
      <c r="DG21" s="1066"/>
      <c r="DH21" s="1066"/>
      <c r="DI21" s="160" t="s">
        <v>489</v>
      </c>
      <c r="DJ21" s="309" t="s">
        <v>507</v>
      </c>
      <c r="DK21" s="162">
        <v>2</v>
      </c>
      <c r="DL21" s="163" t="s">
        <v>592</v>
      </c>
      <c r="DM21" s="163" t="s">
        <v>592</v>
      </c>
      <c r="DN21" s="163" t="s">
        <v>516</v>
      </c>
      <c r="DO21" s="163">
        <v>0</v>
      </c>
      <c r="DP21" s="168" t="s">
        <v>490</v>
      </c>
      <c r="DQ21" s="163" t="s">
        <v>490</v>
      </c>
      <c r="DR21" s="165" t="s">
        <v>490</v>
      </c>
      <c r="DS21" s="125" t="s">
        <v>490</v>
      </c>
      <c r="DT21" s="125">
        <v>21015</v>
      </c>
      <c r="DU21" s="125">
        <v>0.77600000000000002</v>
      </c>
      <c r="DV21" s="125">
        <v>0.224</v>
      </c>
      <c r="DW21" s="125" t="s">
        <v>490</v>
      </c>
      <c r="DX21" s="125" t="s">
        <v>490</v>
      </c>
      <c r="DY21" s="125" t="s">
        <v>490</v>
      </c>
      <c r="DZ21" s="125" t="s">
        <v>490</v>
      </c>
      <c r="EA21" s="125">
        <v>0</v>
      </c>
      <c r="EB21" s="310"/>
      <c r="EC21" s="163" t="s">
        <v>524</v>
      </c>
      <c r="ED21" s="163">
        <v>5</v>
      </c>
      <c r="EE21" s="166">
        <v>7</v>
      </c>
      <c r="EF21" s="163">
        <v>61</v>
      </c>
      <c r="EG21" s="163">
        <v>3</v>
      </c>
      <c r="EH21" s="163">
        <v>1</v>
      </c>
      <c r="EI21" s="163">
        <v>170</v>
      </c>
      <c r="EJ21" s="163">
        <v>85</v>
      </c>
      <c r="EK21" s="167">
        <f t="shared" si="6"/>
        <v>29.411764705882351</v>
      </c>
      <c r="EL21" s="163">
        <v>1</v>
      </c>
      <c r="EM21" s="168" t="s">
        <v>490</v>
      </c>
      <c r="EN21" s="169">
        <v>0</v>
      </c>
      <c r="EO21" s="163">
        <v>0</v>
      </c>
      <c r="EP21" s="163">
        <v>4</v>
      </c>
      <c r="EQ21" s="1238">
        <v>43053</v>
      </c>
      <c r="ER21" s="1108">
        <v>6946</v>
      </c>
      <c r="ES21" s="1083"/>
      <c r="ET21" s="1083"/>
      <c r="EU21" s="1083"/>
      <c r="EV21" s="1083"/>
      <c r="EW21" s="1083"/>
      <c r="EX21" s="1135"/>
      <c r="EY21" s="1135"/>
      <c r="EZ21" s="1083">
        <v>50</v>
      </c>
      <c r="FA21" s="1083">
        <v>261098</v>
      </c>
      <c r="FB21" s="1083">
        <v>10</v>
      </c>
      <c r="FC21" s="1074">
        <v>522.19600000000003</v>
      </c>
      <c r="FD21" s="1140">
        <v>456.92150000000004</v>
      </c>
      <c r="FE21" s="1140"/>
      <c r="FF21" s="1135"/>
      <c r="FG21" s="1081">
        <v>45.992582971035503</v>
      </c>
      <c r="FH21" s="1081"/>
      <c r="FI21" s="1144" t="e">
        <v>#DIV/0!</v>
      </c>
      <c r="FJ21" s="1114">
        <v>21015</v>
      </c>
      <c r="FK21" s="1124" t="s">
        <v>591</v>
      </c>
      <c r="FL21" s="133"/>
      <c r="FM21" s="122">
        <v>87.5</v>
      </c>
      <c r="FN21" s="311"/>
      <c r="FO21" s="312"/>
      <c r="FP21" s="172">
        <v>87.5</v>
      </c>
      <c r="FQ21" s="213">
        <f>FD21/1000</f>
        <v>0.45692150000000004</v>
      </c>
      <c r="FR21" s="312"/>
      <c r="FS21" s="312"/>
      <c r="FT21" s="313"/>
      <c r="FU21" s="313"/>
      <c r="FV21" s="313"/>
      <c r="FW21" s="314"/>
      <c r="FX21" s="314"/>
      <c r="FY21" s="314"/>
      <c r="FZ21" s="313"/>
      <c r="GA21" s="313"/>
      <c r="GB21" s="313"/>
      <c r="GC21" s="313"/>
      <c r="GD21" s="314"/>
      <c r="GE21" s="313"/>
      <c r="GF21" s="313"/>
      <c r="GG21" s="314"/>
      <c r="GH21" s="313"/>
      <c r="GI21" s="313"/>
      <c r="GJ21" s="315"/>
      <c r="GK21" s="294">
        <v>42962</v>
      </c>
      <c r="GL21" s="1230" t="s">
        <v>497</v>
      </c>
      <c r="GM21" s="1231">
        <v>-3</v>
      </c>
      <c r="GN21" s="178"/>
      <c r="GO21" s="314"/>
      <c r="GP21" s="314"/>
      <c r="GQ21" s="314"/>
      <c r="GR21" s="315"/>
      <c r="GS21" s="315"/>
      <c r="GT21" s="315"/>
      <c r="GU21" s="122"/>
      <c r="HI21" s="165"/>
      <c r="HJ21" s="165"/>
      <c r="HK21" s="165"/>
      <c r="HL21" s="165"/>
      <c r="HM21" s="165"/>
      <c r="HN21" s="165"/>
      <c r="HO21" s="215"/>
      <c r="HP21" s="215"/>
      <c r="HQ21" s="165"/>
      <c r="HR21" s="165"/>
      <c r="HS21" s="165"/>
      <c r="HT21" s="165"/>
      <c r="HU21" s="165"/>
      <c r="HV21" s="165"/>
      <c r="HW21" s="165"/>
      <c r="HX21" s="165"/>
      <c r="HY21" s="165"/>
      <c r="HZ21" s="165"/>
      <c r="IA21" s="165"/>
      <c r="IB21" s="215"/>
      <c r="IC21" s="165"/>
      <c r="ID21" s="165"/>
      <c r="IE21" s="165"/>
      <c r="IF21" s="165"/>
      <c r="IG21" s="165"/>
      <c r="IH21" s="165"/>
      <c r="II21" s="165"/>
      <c r="IJ21" s="165"/>
      <c r="IK21" s="215"/>
      <c r="IL21" s="165"/>
      <c r="IM21" s="165"/>
      <c r="IN21" s="215"/>
      <c r="IO21" s="165"/>
      <c r="IP21" s="165"/>
      <c r="IQ21" s="165"/>
      <c r="IR21" s="165"/>
      <c r="IS21" s="165"/>
      <c r="IT21" s="215"/>
      <c r="IU21" s="165"/>
      <c r="IV21" s="165"/>
      <c r="IW21" s="165"/>
      <c r="IX21" s="165"/>
      <c r="IY21" s="165"/>
      <c r="IZ21" s="165"/>
      <c r="JA21" s="165"/>
      <c r="JB21" s="165"/>
      <c r="JC21" s="165"/>
      <c r="JD21" s="165"/>
      <c r="JE21" s="165"/>
      <c r="JF21" s="371"/>
      <c r="JG21" s="125"/>
      <c r="JH21" s="125"/>
      <c r="JI21" s="125"/>
      <c r="JJ21" s="182"/>
      <c r="JK21" s="183"/>
      <c r="JL21" s="183"/>
      <c r="JM21" s="183"/>
      <c r="JN21" s="183"/>
      <c r="JO21" s="183"/>
      <c r="JP21" s="183"/>
      <c r="JQ21" s="183"/>
      <c r="JR21" s="183"/>
      <c r="JS21" s="183"/>
      <c r="JT21" s="183"/>
      <c r="JU21" s="183"/>
      <c r="JV21" s="183"/>
      <c r="JW21" s="183"/>
      <c r="JX21" s="183"/>
      <c r="JY21" s="183"/>
      <c r="JZ21" s="183"/>
      <c r="KA21" s="183"/>
      <c r="KB21" s="183"/>
      <c r="KC21" s="183"/>
      <c r="KD21" s="183"/>
      <c r="KE21" s="183"/>
      <c r="KF21" s="183"/>
      <c r="KG21" s="183"/>
      <c r="KH21" s="183"/>
      <c r="KI21" s="183"/>
      <c r="KJ21" s="183"/>
      <c r="KK21" s="183"/>
      <c r="KL21" s="183"/>
      <c r="KM21" s="183"/>
      <c r="KN21" s="183"/>
      <c r="KO21" s="183"/>
      <c r="KP21" s="183"/>
      <c r="KQ21" s="183"/>
      <c r="KR21" s="183"/>
      <c r="KS21" s="183"/>
      <c r="KT21" s="183"/>
      <c r="KU21" s="183"/>
      <c r="KV21" s="183"/>
      <c r="KW21" s="183"/>
      <c r="KX21" s="183"/>
      <c r="KY21" s="183"/>
      <c r="KZ21" s="183"/>
      <c r="LA21" s="183"/>
      <c r="LB21" s="183"/>
      <c r="LC21" s="183"/>
      <c r="LD21" s="1434"/>
      <c r="LE21" s="125"/>
      <c r="LF21" s="125"/>
      <c r="LG21" s="125"/>
      <c r="LH21" s="125"/>
      <c r="LI21" s="125"/>
      <c r="LJ21" s="125"/>
      <c r="LK21" s="125"/>
      <c r="LL21" s="125"/>
      <c r="LM21" s="125"/>
      <c r="LN21" s="125"/>
      <c r="LO21" s="125"/>
      <c r="LP21" s="125"/>
      <c r="LQ21" s="125"/>
      <c r="LR21" s="313"/>
      <c r="LS21" s="313"/>
      <c r="LT21" s="313"/>
      <c r="LU21" s="313"/>
      <c r="LV21" s="313"/>
      <c r="LW21" s="313"/>
      <c r="LX21" s="313"/>
      <c r="LY21" s="183"/>
      <c r="LZ21" s="183"/>
    </row>
    <row r="22" spans="1:338" ht="14.45" hidden="1" customHeight="1">
      <c r="A22" s="122">
        <v>192</v>
      </c>
      <c r="B22" s="122">
        <f>COUNTIFS($D$3:D22,D22,$F$3:F22,F22)</f>
        <v>1</v>
      </c>
      <c r="C22" s="268">
        <v>6857</v>
      </c>
      <c r="D22" s="398" t="s">
        <v>620</v>
      </c>
      <c r="E22" s="225" t="s">
        <v>621</v>
      </c>
      <c r="F22" s="187">
        <v>520207025</v>
      </c>
      <c r="G22" s="125">
        <v>65</v>
      </c>
      <c r="H22" s="398" t="s">
        <v>622</v>
      </c>
      <c r="I22" s="269" t="s">
        <v>476</v>
      </c>
      <c r="J22" s="190" t="s">
        <v>477</v>
      </c>
      <c r="K22" s="175" t="s">
        <v>478</v>
      </c>
      <c r="L22" s="125" t="s">
        <v>623</v>
      </c>
      <c r="M22" s="125">
        <v>2</v>
      </c>
      <c r="N22" s="253"/>
      <c r="O22" s="225"/>
      <c r="P22" s="192" t="s">
        <v>624</v>
      </c>
      <c r="Q22" s="192"/>
      <c r="R22" s="193"/>
      <c r="S22" s="323" t="s">
        <v>550</v>
      </c>
      <c r="T22" s="330" t="s">
        <v>481</v>
      </c>
      <c r="U22" s="325" t="s">
        <v>482</v>
      </c>
      <c r="V22" s="324" t="s">
        <v>481</v>
      </c>
      <c r="W22" s="326" t="s">
        <v>625</v>
      </c>
      <c r="X22" s="1094" t="s">
        <v>484</v>
      </c>
      <c r="Y22" s="1094" t="s">
        <v>626</v>
      </c>
      <c r="Z22" s="319" t="s">
        <v>627</v>
      </c>
      <c r="AA22" s="225"/>
      <c r="AB22" s="301">
        <v>375</v>
      </c>
      <c r="AC22" s="302"/>
      <c r="AD22" s="302"/>
      <c r="AE22" s="302"/>
      <c r="AF22" s="302"/>
      <c r="AG22" s="331" t="s">
        <v>485</v>
      </c>
      <c r="AH22" s="1009"/>
      <c r="AI22" s="122">
        <v>71.900000000000006</v>
      </c>
      <c r="AK22" s="134"/>
      <c r="AN22" s="122">
        <v>4</v>
      </c>
      <c r="AO22" s="136">
        <v>22.1</v>
      </c>
      <c r="AP22" s="137">
        <v>72.3</v>
      </c>
      <c r="AQ22" s="138">
        <v>3.86</v>
      </c>
      <c r="AR22" s="139">
        <f t="shared" si="7"/>
        <v>98.26</v>
      </c>
      <c r="AS22" s="140">
        <f t="shared" si="8"/>
        <v>0.30567081604426005</v>
      </c>
      <c r="AT22" s="141">
        <f t="shared" si="9"/>
        <v>1.1798893499308438</v>
      </c>
      <c r="AU22" s="142">
        <f t="shared" si="10"/>
        <v>0.29017857142857145</v>
      </c>
      <c r="AV22" s="143">
        <v>20.695000000000004</v>
      </c>
      <c r="AW22" s="143">
        <f t="shared" si="11"/>
        <v>93.642533936651589</v>
      </c>
      <c r="AX22" s="144">
        <v>0.3</v>
      </c>
      <c r="AY22" s="145">
        <f>AX22*100/AO22</f>
        <v>1.3574660633484161</v>
      </c>
      <c r="BC22" s="148"/>
      <c r="BD22" s="148"/>
      <c r="BG22" s="145"/>
      <c r="BJ22" s="149"/>
      <c r="BK22" s="149"/>
      <c r="BN22" s="151"/>
      <c r="BP22" s="143"/>
      <c r="BR22" s="152"/>
      <c r="BS22" s="208"/>
      <c r="BT22" s="208"/>
      <c r="BU22" s="152"/>
      <c r="BV22" s="208"/>
      <c r="BW22" s="1056"/>
      <c r="BX22" s="208"/>
      <c r="BY22" s="208"/>
      <c r="BZ22" s="208"/>
      <c r="CA22" s="208"/>
      <c r="CB22" s="208"/>
      <c r="CC22" s="208"/>
      <c r="CD22" s="208"/>
      <c r="CM22" s="145"/>
      <c r="CN22" s="145"/>
      <c r="CO22" s="145"/>
      <c r="CP22" s="148"/>
      <c r="CT22" s="145"/>
      <c r="CU22" s="145"/>
      <c r="CV22" s="145"/>
      <c r="CW22" s="145"/>
      <c r="CX22" s="145"/>
      <c r="CY22" s="149"/>
      <c r="CZ22" s="145"/>
      <c r="DA22" s="149">
        <v>3</v>
      </c>
      <c r="DB22" s="158" t="s">
        <v>488</v>
      </c>
      <c r="DE22" s="1066"/>
      <c r="DF22" s="1066"/>
      <c r="DG22" s="1066"/>
      <c r="DH22" s="1066"/>
      <c r="DI22" s="160" t="s">
        <v>489</v>
      </c>
      <c r="DJ22" s="161" t="s">
        <v>485</v>
      </c>
      <c r="DK22" s="162">
        <v>2</v>
      </c>
      <c r="DL22" s="163" t="s">
        <v>476</v>
      </c>
      <c r="DM22" s="163" t="s">
        <v>476</v>
      </c>
      <c r="DN22" s="164">
        <v>0</v>
      </c>
      <c r="DO22" s="163">
        <v>0</v>
      </c>
      <c r="DP22" s="168" t="s">
        <v>490</v>
      </c>
      <c r="DQ22" s="163" t="s">
        <v>490</v>
      </c>
      <c r="DR22" s="165" t="s">
        <v>490</v>
      </c>
      <c r="DS22" s="125" t="s">
        <v>490</v>
      </c>
      <c r="DT22" s="125">
        <v>375</v>
      </c>
      <c r="DU22" s="125">
        <v>0.17299999999999999</v>
      </c>
      <c r="DV22" s="125">
        <v>0.82699999999999996</v>
      </c>
      <c r="DW22" s="125" t="s">
        <v>490</v>
      </c>
      <c r="DX22" s="125" t="s">
        <v>490</v>
      </c>
      <c r="DY22" s="125" t="s">
        <v>490</v>
      </c>
      <c r="DZ22" s="125" t="s">
        <v>490</v>
      </c>
      <c r="EA22" s="125">
        <v>0</v>
      </c>
      <c r="EC22" s="163">
        <v>3</v>
      </c>
      <c r="ED22" s="163">
        <v>2</v>
      </c>
      <c r="EE22" s="166">
        <v>14</v>
      </c>
      <c r="EF22" s="163">
        <v>28</v>
      </c>
      <c r="EG22" s="163">
        <v>3</v>
      </c>
      <c r="EH22" s="163">
        <v>1</v>
      </c>
      <c r="EI22" s="163">
        <v>182</v>
      </c>
      <c r="EJ22" s="163">
        <v>82</v>
      </c>
      <c r="EK22" s="167">
        <f t="shared" si="6"/>
        <v>24.755464315903875</v>
      </c>
      <c r="EL22" s="163">
        <v>1</v>
      </c>
      <c r="EM22" s="168" t="s">
        <v>490</v>
      </c>
      <c r="EN22" s="169">
        <v>2</v>
      </c>
      <c r="EO22" s="163">
        <v>2</v>
      </c>
      <c r="EP22" s="163">
        <v>4</v>
      </c>
      <c r="EQ22" s="1238">
        <v>43004</v>
      </c>
      <c r="ER22" s="1108">
        <v>6857</v>
      </c>
      <c r="ES22" s="991"/>
      <c r="ET22" s="991"/>
      <c r="EU22" s="991"/>
      <c r="EV22" s="991"/>
      <c r="EW22" s="991"/>
      <c r="EX22" s="1067"/>
      <c r="EY22" s="1067"/>
      <c r="EZ22" s="991"/>
      <c r="FA22" s="991"/>
      <c r="FB22" s="991"/>
      <c r="FC22" s="991"/>
      <c r="FD22" s="1067"/>
      <c r="FE22" s="1067"/>
      <c r="FF22" s="1067"/>
      <c r="FG22" s="1084"/>
      <c r="FH22" s="1084"/>
      <c r="FI22" s="1144"/>
      <c r="FJ22" s="1114">
        <v>375</v>
      </c>
      <c r="FK22" s="1017" t="s">
        <v>485</v>
      </c>
      <c r="FL22" s="133"/>
      <c r="FM22" s="122"/>
      <c r="FP22" s="172"/>
      <c r="FQ22" s="173">
        <f>DT22/1000</f>
        <v>0.375</v>
      </c>
      <c r="FR22" s="133"/>
      <c r="FS22" s="133"/>
      <c r="GF22" s="175"/>
      <c r="GJ22" s="165"/>
      <c r="GK22" s="294">
        <v>42937</v>
      </c>
      <c r="GL22" s="1230" t="s">
        <v>497</v>
      </c>
      <c r="GM22" s="1231">
        <v>-2</v>
      </c>
      <c r="GN22" s="178"/>
      <c r="GR22" s="165"/>
      <c r="GS22" s="165"/>
      <c r="GT22" s="165"/>
      <c r="GU22" s="122"/>
      <c r="HI22" s="165"/>
      <c r="HJ22" s="165"/>
      <c r="HK22" s="165"/>
      <c r="HL22" s="165"/>
      <c r="HM22" s="165"/>
      <c r="HN22" s="165"/>
      <c r="HO22" s="215"/>
      <c r="HP22" s="215"/>
      <c r="HQ22" s="165"/>
      <c r="HR22" s="165"/>
      <c r="HS22" s="165"/>
      <c r="HT22" s="165"/>
      <c r="HU22" s="165"/>
      <c r="HV22" s="165"/>
      <c r="HW22" s="165"/>
      <c r="HX22" s="165"/>
      <c r="HY22" s="165"/>
      <c r="HZ22" s="165"/>
      <c r="IA22" s="165"/>
      <c r="IB22" s="215"/>
      <c r="IC22" s="165"/>
      <c r="ID22" s="165"/>
      <c r="IE22" s="165"/>
      <c r="IF22" s="165"/>
      <c r="IG22" s="165"/>
      <c r="IH22" s="165"/>
      <c r="II22" s="165"/>
      <c r="IJ22" s="165"/>
      <c r="IK22" s="215"/>
      <c r="IL22" s="165"/>
      <c r="IM22" s="165"/>
      <c r="IN22" s="215"/>
      <c r="IO22" s="165"/>
      <c r="IP22" s="165"/>
      <c r="IQ22" s="165"/>
      <c r="IR22" s="165"/>
      <c r="IS22" s="165"/>
      <c r="IT22" s="215"/>
      <c r="IU22" s="165"/>
      <c r="IV22" s="165"/>
      <c r="IW22" s="165"/>
      <c r="IX22" s="165"/>
      <c r="IY22" s="165"/>
      <c r="IZ22" s="165"/>
      <c r="JA22" s="165"/>
      <c r="JB22" s="165"/>
      <c r="JC22" s="165"/>
      <c r="JD22" s="165"/>
      <c r="JE22" s="165"/>
      <c r="JF22" s="371"/>
      <c r="JG22" s="125"/>
      <c r="JH22" s="125"/>
      <c r="JI22" s="125"/>
      <c r="JJ22" s="182"/>
      <c r="JK22" s="183"/>
      <c r="JL22" s="183"/>
      <c r="JM22" s="183"/>
      <c r="JN22" s="183"/>
      <c r="JO22" s="183"/>
      <c r="JP22" s="183"/>
      <c r="JQ22" s="183"/>
      <c r="JR22" s="183"/>
      <c r="JS22" s="183"/>
      <c r="JT22" s="183"/>
      <c r="JU22" s="183"/>
      <c r="JV22" s="183"/>
      <c r="JW22" s="183"/>
      <c r="JX22" s="183"/>
      <c r="JY22" s="183"/>
      <c r="JZ22" s="183"/>
      <c r="KA22" s="183"/>
      <c r="KB22" s="183"/>
      <c r="KC22" s="183"/>
      <c r="KD22" s="183"/>
      <c r="KE22" s="183"/>
      <c r="KF22" s="183"/>
      <c r="KG22" s="183"/>
      <c r="KH22" s="183"/>
      <c r="KI22" s="183"/>
      <c r="KJ22" s="183"/>
      <c r="KK22" s="183"/>
      <c r="KL22" s="183"/>
      <c r="KM22" s="183"/>
      <c r="KN22" s="183"/>
      <c r="KO22" s="183"/>
      <c r="KP22" s="183"/>
      <c r="KQ22" s="183"/>
      <c r="KR22" s="183"/>
      <c r="KS22" s="183"/>
      <c r="KT22" s="183"/>
      <c r="KU22" s="183"/>
      <c r="KV22" s="183"/>
      <c r="KW22" s="183"/>
      <c r="KX22" s="183"/>
      <c r="KY22" s="183"/>
      <c r="KZ22" s="183"/>
      <c r="LA22" s="183"/>
      <c r="LB22" s="183"/>
      <c r="LC22" s="183"/>
      <c r="LD22" s="1434"/>
      <c r="LE22" s="125"/>
      <c r="LF22" s="125"/>
      <c r="LG22" s="125"/>
      <c r="LH22" s="125"/>
      <c r="LI22" s="125"/>
      <c r="LJ22" s="125"/>
      <c r="LK22" s="125"/>
      <c r="LL22" s="125"/>
      <c r="LM22" s="125"/>
      <c r="LN22" s="125"/>
      <c r="LO22" s="125"/>
      <c r="LP22" s="125"/>
      <c r="LQ22" s="125"/>
      <c r="LR22" s="175"/>
      <c r="LS22" s="175"/>
      <c r="LT22" s="175"/>
      <c r="LU22" s="175"/>
      <c r="LV22" s="175"/>
      <c r="LW22" s="175"/>
      <c r="LX22" s="175"/>
      <c r="LY22" s="183"/>
      <c r="LZ22" s="183"/>
    </row>
    <row r="23" spans="1:338" ht="14.45" hidden="1" customHeight="1">
      <c r="A23" s="122">
        <v>288</v>
      </c>
      <c r="B23" s="122">
        <f>COUNTIFS($D$3:D23,D23,$F$3:F23,F23)</f>
        <v>1</v>
      </c>
      <c r="C23" s="184">
        <v>7428</v>
      </c>
      <c r="D23" s="398" t="s">
        <v>628</v>
      </c>
      <c r="E23" s="186" t="s">
        <v>621</v>
      </c>
      <c r="F23" s="187">
        <v>7203315350</v>
      </c>
      <c r="G23" s="125">
        <v>45</v>
      </c>
      <c r="H23" s="398" t="s">
        <v>629</v>
      </c>
      <c r="I23" s="189" t="s">
        <v>630</v>
      </c>
      <c r="J23" s="190" t="s">
        <v>477</v>
      </c>
      <c r="K23" s="175" t="s">
        <v>478</v>
      </c>
      <c r="L23" s="125">
        <v>18</v>
      </c>
      <c r="M23" s="188">
        <v>1</v>
      </c>
      <c r="N23" s="191" t="s">
        <v>490</v>
      </c>
      <c r="O23" s="186">
        <v>8</v>
      </c>
      <c r="P23" s="192" t="s">
        <v>502</v>
      </c>
      <c r="Q23" s="192"/>
      <c r="R23" s="193"/>
      <c r="S23" s="194" t="s">
        <v>503</v>
      </c>
      <c r="T23" s="195" t="s">
        <v>504</v>
      </c>
      <c r="U23" s="196" t="s">
        <v>484</v>
      </c>
      <c r="V23" s="197" t="s">
        <v>505</v>
      </c>
      <c r="W23" s="198" t="s">
        <v>506</v>
      </c>
      <c r="X23" s="999" t="s">
        <v>484</v>
      </c>
      <c r="Y23" s="999" t="s">
        <v>484</v>
      </c>
      <c r="Z23" s="199"/>
      <c r="AA23" s="200"/>
      <c r="AB23" s="201"/>
      <c r="AC23" s="202"/>
      <c r="AD23" s="202"/>
      <c r="AE23" s="202"/>
      <c r="AF23" s="202"/>
      <c r="AG23" s="203" t="s">
        <v>485</v>
      </c>
      <c r="AH23" s="1009"/>
      <c r="AI23" s="122">
        <v>51.5</v>
      </c>
      <c r="AJ23" s="122">
        <v>92.6</v>
      </c>
      <c r="AK23" s="134">
        <v>47.688999999999993</v>
      </c>
      <c r="AL23" s="122">
        <v>14275</v>
      </c>
      <c r="AM23" s="135">
        <v>3.1722222222222221</v>
      </c>
      <c r="AN23" s="122">
        <v>4</v>
      </c>
      <c r="AO23" s="136">
        <v>63.7</v>
      </c>
      <c r="AP23" s="137">
        <v>29.9</v>
      </c>
      <c r="AQ23" s="138">
        <v>3.92</v>
      </c>
      <c r="AR23" s="139">
        <f t="shared" si="7"/>
        <v>97.52</v>
      </c>
      <c r="AS23" s="140">
        <f t="shared" si="8"/>
        <v>2.1304347826086958</v>
      </c>
      <c r="AT23" s="141">
        <f t="shared" si="9"/>
        <v>8.3513043478260869</v>
      </c>
      <c r="AU23" s="142">
        <f t="shared" si="10"/>
        <v>1.8835008870490835</v>
      </c>
      <c r="AV23" s="143">
        <v>59.897110000000005</v>
      </c>
      <c r="AW23" s="143">
        <f t="shared" si="11"/>
        <v>94.03</v>
      </c>
      <c r="AX23" s="144">
        <v>0.61789000000000005</v>
      </c>
      <c r="AY23" s="145">
        <v>0.97</v>
      </c>
      <c r="AZ23" s="149" t="s">
        <v>487</v>
      </c>
      <c r="BA23" s="204">
        <v>16.3</v>
      </c>
      <c r="BB23" s="205">
        <v>0.12017446371280591</v>
      </c>
      <c r="BC23" s="148"/>
      <c r="BD23" s="148"/>
      <c r="BE23" s="149"/>
      <c r="BF23" s="149"/>
      <c r="BG23" s="145"/>
      <c r="BH23" s="149"/>
      <c r="BJ23" s="149">
        <v>24.6</v>
      </c>
      <c r="BK23" s="149">
        <v>75.8</v>
      </c>
      <c r="BL23" s="306">
        <v>0.32453825857519791</v>
      </c>
      <c r="BM23" s="206">
        <v>0.6</v>
      </c>
      <c r="BN23" s="153">
        <f>BM23*100/AO23</f>
        <v>0.9419152276295133</v>
      </c>
      <c r="BO23" s="149" t="s">
        <v>487</v>
      </c>
      <c r="BP23" s="149">
        <v>43.5</v>
      </c>
      <c r="BQ23" s="207">
        <v>65.2</v>
      </c>
      <c r="BR23" s="152"/>
      <c r="BS23" s="153">
        <f>BX23+BZ23</f>
        <v>38.700000000000003</v>
      </c>
      <c r="BT23" s="152">
        <v>89.2</v>
      </c>
      <c r="BU23" s="152">
        <v>10020.54054054054</v>
      </c>
      <c r="BV23" s="152">
        <f>100-BT23</f>
        <v>10.799999999999997</v>
      </c>
      <c r="BW23" s="1039">
        <f>BY23+CA23+CC23</f>
        <v>29.840199999999999</v>
      </c>
      <c r="BX23" s="152">
        <v>18.399999999999999</v>
      </c>
      <c r="BY23" s="145">
        <f>BX23*AP23/100</f>
        <v>5.5015999999999998</v>
      </c>
      <c r="BZ23" s="152">
        <v>20.3</v>
      </c>
      <c r="CA23" s="145">
        <f>BZ23*AP23/100</f>
        <v>6.0697000000000001</v>
      </c>
      <c r="CB23" s="152">
        <v>61.1</v>
      </c>
      <c r="CC23" s="145">
        <f>CB23*AP23/100</f>
        <v>18.268899999999999</v>
      </c>
      <c r="CD23" s="208"/>
      <c r="CL23" s="143">
        <f>BX23/BZ23</f>
        <v>0.9064039408866994</v>
      </c>
      <c r="CM23" s="145"/>
      <c r="CN23" s="145"/>
      <c r="CO23" s="145"/>
      <c r="CP23" s="148"/>
      <c r="CQ23" s="149"/>
      <c r="CR23" s="149"/>
      <c r="CS23" s="149"/>
      <c r="CT23" s="145"/>
      <c r="CU23" s="145"/>
      <c r="CV23" s="145"/>
      <c r="CW23" s="145"/>
      <c r="CX23" s="145"/>
      <c r="CY23" s="209"/>
      <c r="CZ23" s="145"/>
      <c r="DA23" s="209">
        <v>3</v>
      </c>
      <c r="DB23" s="158" t="s">
        <v>600</v>
      </c>
      <c r="DE23" s="1066"/>
      <c r="DF23" s="1066"/>
      <c r="DG23" s="1066"/>
      <c r="DH23" s="1066"/>
      <c r="DI23" s="160" t="s">
        <v>489</v>
      </c>
      <c r="DJ23" s="220" t="s">
        <v>485</v>
      </c>
      <c r="DK23" s="162">
        <v>2</v>
      </c>
      <c r="DL23" s="166"/>
      <c r="DM23" s="166"/>
      <c r="DN23" s="164">
        <v>0</v>
      </c>
      <c r="DO23" s="166"/>
      <c r="DP23" s="168"/>
      <c r="DQ23" s="166"/>
      <c r="DR23" s="165" t="s">
        <v>490</v>
      </c>
      <c r="DS23" s="125" t="s">
        <v>490</v>
      </c>
      <c r="DT23" s="125">
        <v>362</v>
      </c>
      <c r="DU23" s="125">
        <v>23.8</v>
      </c>
      <c r="DV23" s="125">
        <v>76.2</v>
      </c>
      <c r="DW23" s="125" t="s">
        <v>490</v>
      </c>
      <c r="DX23" s="125" t="s">
        <v>490</v>
      </c>
      <c r="DY23" s="125" t="s">
        <v>490</v>
      </c>
      <c r="DZ23" s="125" t="s">
        <v>490</v>
      </c>
      <c r="EA23" s="125">
        <v>0</v>
      </c>
      <c r="EC23" s="166"/>
      <c r="ED23" s="166">
        <v>1</v>
      </c>
      <c r="EE23" s="166">
        <v>18</v>
      </c>
      <c r="EF23" s="166"/>
      <c r="EG23" s="166">
        <v>2</v>
      </c>
      <c r="EH23" s="166">
        <v>1</v>
      </c>
      <c r="EI23" s="166">
        <v>173</v>
      </c>
      <c r="EJ23" s="166">
        <v>110</v>
      </c>
      <c r="EK23" s="167">
        <f t="shared" si="6"/>
        <v>36.753650305723546</v>
      </c>
      <c r="EL23" s="166">
        <v>2</v>
      </c>
      <c r="EM23" s="168" t="s">
        <v>490</v>
      </c>
      <c r="EN23" s="166">
        <v>2</v>
      </c>
      <c r="EO23" s="166">
        <v>2</v>
      </c>
      <c r="EP23" s="166">
        <v>4</v>
      </c>
      <c r="EQ23" s="1230">
        <v>42430</v>
      </c>
      <c r="ER23" s="1067">
        <v>7428</v>
      </c>
      <c r="ES23" s="1083">
        <v>75</v>
      </c>
      <c r="ET23" s="1083">
        <v>4245</v>
      </c>
      <c r="EU23" s="1083">
        <v>2</v>
      </c>
      <c r="EV23" s="1074">
        <v>113.2</v>
      </c>
      <c r="EW23" s="1074"/>
      <c r="EX23" s="1163">
        <v>58.298000000000002</v>
      </c>
      <c r="EY23" s="1163"/>
      <c r="EZ23" s="1083">
        <v>75</v>
      </c>
      <c r="FA23" s="1083">
        <v>29932</v>
      </c>
      <c r="FB23" s="1083">
        <v>10</v>
      </c>
      <c r="FC23" s="1074">
        <v>39.909333333333329</v>
      </c>
      <c r="FD23" s="1140">
        <v>20.553306666666664</v>
      </c>
      <c r="FE23" s="1140"/>
      <c r="FF23" s="1166">
        <v>2.8364292396097825</v>
      </c>
      <c r="FG23" s="1081">
        <v>17.612737739523503</v>
      </c>
      <c r="FH23" s="1112">
        <v>6.2094754537033863</v>
      </c>
      <c r="FI23" s="1144" t="e">
        <v>#DIV/0!</v>
      </c>
      <c r="FJ23" s="1085">
        <v>362</v>
      </c>
      <c r="FK23" s="1154" t="s">
        <v>485</v>
      </c>
      <c r="FL23" s="133"/>
      <c r="FM23" s="122">
        <v>51.5</v>
      </c>
      <c r="FP23" s="172">
        <v>51.5</v>
      </c>
      <c r="FQ23" s="213">
        <f>FD23/1000</f>
        <v>2.0553306666666663E-2</v>
      </c>
      <c r="FR23" s="133"/>
      <c r="FS23" s="174">
        <v>20</v>
      </c>
      <c r="FT23" s="175" t="s">
        <v>631</v>
      </c>
      <c r="FU23" s="175" t="s">
        <v>490</v>
      </c>
      <c r="FV23" s="175" t="s">
        <v>632</v>
      </c>
      <c r="FW23" s="125">
        <v>0</v>
      </c>
      <c r="FX23" s="125">
        <v>4</v>
      </c>
      <c r="FY23" s="125">
        <v>0</v>
      </c>
      <c r="FZ23" s="175" t="s">
        <v>633</v>
      </c>
      <c r="GD23" s="125">
        <v>1</v>
      </c>
      <c r="GE23" s="175" t="s">
        <v>634</v>
      </c>
      <c r="GF23" s="175" t="s">
        <v>635</v>
      </c>
      <c r="GG23" s="125">
        <v>0</v>
      </c>
      <c r="GH23" s="175">
        <v>0</v>
      </c>
      <c r="GI23" s="175" t="s">
        <v>610</v>
      </c>
      <c r="GJ23" s="165"/>
      <c r="GK23" s="214">
        <v>43059</v>
      </c>
      <c r="GL23" s="1230" t="s">
        <v>497</v>
      </c>
      <c r="GM23" s="1231">
        <v>-2</v>
      </c>
      <c r="GN23" s="178"/>
      <c r="GP23" s="179">
        <v>0.95030150736542984</v>
      </c>
      <c r="GR23" s="165"/>
      <c r="GS23" s="165"/>
      <c r="GT23" s="165"/>
      <c r="GU23" s="122"/>
      <c r="HI23" s="165"/>
      <c r="HJ23" s="165"/>
      <c r="HK23" s="165"/>
      <c r="HL23" s="165"/>
      <c r="HM23" s="165"/>
      <c r="HN23" s="165"/>
      <c r="HO23" s="215"/>
      <c r="HP23" s="215"/>
      <c r="HQ23" s="165"/>
      <c r="HR23" s="165"/>
      <c r="HS23" s="165"/>
      <c r="HT23" s="165"/>
      <c r="HU23" s="165"/>
      <c r="HV23" s="165"/>
      <c r="HW23" s="165"/>
      <c r="HX23" s="165"/>
      <c r="HY23" s="165"/>
      <c r="HZ23" s="165"/>
      <c r="IA23" s="165"/>
      <c r="IB23" s="215"/>
      <c r="IC23" s="165"/>
      <c r="ID23" s="165"/>
      <c r="IE23" s="165"/>
      <c r="IF23" s="165"/>
      <c r="IG23" s="165"/>
      <c r="IH23" s="165"/>
      <c r="II23" s="165"/>
      <c r="IJ23" s="165"/>
      <c r="IK23" s="215"/>
      <c r="IL23" s="165"/>
      <c r="IM23" s="165"/>
      <c r="IN23" s="215"/>
      <c r="IO23" s="165"/>
      <c r="IP23" s="165"/>
      <c r="IQ23" s="165"/>
      <c r="IR23" s="165"/>
      <c r="IS23" s="165"/>
      <c r="IT23" s="215"/>
      <c r="IU23" s="165"/>
      <c r="IV23" s="165"/>
      <c r="IW23" s="165"/>
      <c r="IX23" s="165"/>
      <c r="IY23" s="165"/>
      <c r="IZ23" s="165"/>
      <c r="JA23" s="165"/>
      <c r="JB23" s="165"/>
      <c r="JC23" s="165"/>
      <c r="JD23" s="165"/>
      <c r="JE23" s="165"/>
      <c r="JF23" s="371"/>
      <c r="JG23" s="125"/>
      <c r="JH23" s="125"/>
      <c r="JI23" s="125"/>
      <c r="JJ23" s="182"/>
      <c r="JK23" s="183"/>
      <c r="JL23" s="183"/>
      <c r="JM23" s="183"/>
      <c r="JN23" s="183"/>
      <c r="JO23" s="183"/>
      <c r="JP23" s="183"/>
      <c r="JQ23" s="183"/>
      <c r="JR23" s="183"/>
      <c r="JS23" s="183"/>
      <c r="JT23" s="183"/>
      <c r="JU23" s="183"/>
      <c r="JV23" s="183"/>
      <c r="JW23" s="183"/>
      <c r="JX23" s="183"/>
      <c r="JY23" s="183"/>
      <c r="JZ23" s="183"/>
      <c r="KA23" s="183"/>
      <c r="KB23" s="183"/>
      <c r="KC23" s="183"/>
      <c r="KD23" s="183"/>
      <c r="KE23" s="183"/>
      <c r="KF23" s="183"/>
      <c r="KG23" s="183"/>
      <c r="KH23" s="183"/>
      <c r="KI23" s="183"/>
      <c r="KJ23" s="183"/>
      <c r="KK23" s="183"/>
      <c r="KL23" s="183"/>
      <c r="KM23" s="183"/>
      <c r="KN23" s="183"/>
      <c r="KO23" s="183"/>
      <c r="KP23" s="183"/>
      <c r="KQ23" s="183"/>
      <c r="KR23" s="183"/>
      <c r="KS23" s="183"/>
      <c r="KT23" s="183"/>
      <c r="KU23" s="183"/>
      <c r="KV23" s="183"/>
      <c r="KW23" s="183"/>
      <c r="KX23" s="183"/>
      <c r="KY23" s="183"/>
      <c r="KZ23" s="183"/>
      <c r="LA23" s="183"/>
      <c r="LB23" s="183"/>
      <c r="LC23" s="183"/>
      <c r="LD23" s="1434"/>
      <c r="LE23" s="125"/>
      <c r="LF23" s="125"/>
      <c r="LG23" s="125"/>
      <c r="LH23" s="125"/>
      <c r="LI23" s="125"/>
      <c r="LJ23" s="125"/>
      <c r="LK23" s="125"/>
      <c r="LL23" s="125"/>
      <c r="LM23" s="125"/>
      <c r="LN23" s="125"/>
      <c r="LO23" s="125"/>
      <c r="LP23" s="125"/>
      <c r="LQ23" s="125"/>
      <c r="LR23" s="175"/>
      <c r="LS23" s="175"/>
      <c r="LT23" s="175"/>
      <c r="LU23" s="175"/>
      <c r="LV23" s="175"/>
      <c r="LW23" s="175"/>
      <c r="LX23" s="175"/>
      <c r="LY23" s="183"/>
      <c r="LZ23" s="183"/>
    </row>
    <row r="24" spans="1:338" s="1351" customFormat="1" ht="14.45" hidden="1" customHeight="1">
      <c r="A24" s="209">
        <v>116</v>
      </c>
      <c r="B24" s="209">
        <f>COUNTIFS($D$3:D24,D24,$F$3:F24,F24)</f>
        <v>1</v>
      </c>
      <c r="C24" s="1338">
        <v>6351</v>
      </c>
      <c r="D24" s="532" t="s">
        <v>612</v>
      </c>
      <c r="E24" s="525" t="s">
        <v>613</v>
      </c>
      <c r="F24" s="1339">
        <v>7961154861</v>
      </c>
      <c r="G24" s="164">
        <v>38</v>
      </c>
      <c r="H24" s="532" t="s">
        <v>2053</v>
      </c>
      <c r="I24" s="1397" t="s">
        <v>589</v>
      </c>
      <c r="J24" s="1398" t="s">
        <v>477</v>
      </c>
      <c r="K24" s="878" t="s">
        <v>478</v>
      </c>
      <c r="L24" s="164">
        <v>7</v>
      </c>
      <c r="M24" s="164" t="s">
        <v>614</v>
      </c>
      <c r="N24" s="1295"/>
      <c r="O24" s="225"/>
      <c r="P24" s="192" t="s">
        <v>615</v>
      </c>
      <c r="Q24" s="192"/>
      <c r="R24" s="193"/>
      <c r="S24" s="323" t="s">
        <v>550</v>
      </c>
      <c r="T24" s="324" t="s">
        <v>481</v>
      </c>
      <c r="U24" s="325" t="s">
        <v>616</v>
      </c>
      <c r="V24" s="324" t="s">
        <v>550</v>
      </c>
      <c r="W24" s="326" t="s">
        <v>481</v>
      </c>
      <c r="X24" s="1094" t="s">
        <v>481</v>
      </c>
      <c r="Y24" s="1094" t="s">
        <v>481</v>
      </c>
      <c r="Z24" s="319"/>
      <c r="AA24" s="225"/>
      <c r="AB24" s="301">
        <v>1577</v>
      </c>
      <c r="AC24" s="302"/>
      <c r="AD24" s="302"/>
      <c r="AE24" s="302"/>
      <c r="AF24" s="302"/>
      <c r="AG24" s="303" t="s">
        <v>507</v>
      </c>
      <c r="AH24" s="1125" t="s">
        <v>617</v>
      </c>
      <c r="AI24" s="149">
        <v>16.399999999999999</v>
      </c>
      <c r="AJ24" s="149">
        <v>68</v>
      </c>
      <c r="AK24" s="134">
        <v>11.151999999999997</v>
      </c>
      <c r="AL24" s="149">
        <v>39313</v>
      </c>
      <c r="AM24" s="135">
        <v>16.84842857142857</v>
      </c>
      <c r="AN24" s="122">
        <v>3</v>
      </c>
      <c r="AO24" s="136">
        <v>74.400000000000006</v>
      </c>
      <c r="AP24" s="137">
        <v>4.9800000000000004</v>
      </c>
      <c r="AQ24" s="138">
        <v>19.399999999999999</v>
      </c>
      <c r="AR24" s="139">
        <f t="shared" si="7"/>
        <v>98.78</v>
      </c>
      <c r="AS24" s="140">
        <f t="shared" si="8"/>
        <v>14.939759036144578</v>
      </c>
      <c r="AT24" s="141">
        <f t="shared" si="9"/>
        <v>289.8313253012048</v>
      </c>
      <c r="AU24" s="142">
        <f t="shared" si="10"/>
        <v>3.0516817063166535</v>
      </c>
      <c r="AV24" s="145">
        <v>67.63000000000001</v>
      </c>
      <c r="AW24" s="143">
        <f t="shared" si="11"/>
        <v>90.900537634408607</v>
      </c>
      <c r="AX24" s="144">
        <v>3.0499999999999994</v>
      </c>
      <c r="AY24" s="143">
        <f>AX24*100/AO24</f>
        <v>4.0994623655913971</v>
      </c>
      <c r="AZ24" s="122"/>
      <c r="BA24" s="146" t="s">
        <v>487</v>
      </c>
      <c r="BB24" s="147"/>
      <c r="BC24" s="148"/>
      <c r="BD24" s="148"/>
      <c r="BE24" s="122"/>
      <c r="BF24" s="122"/>
      <c r="BG24" s="145"/>
      <c r="BH24" s="122"/>
      <c r="BI24" s="147"/>
      <c r="BJ24" s="328"/>
      <c r="BK24" s="328"/>
      <c r="BL24" s="150"/>
      <c r="BM24" s="152"/>
      <c r="BN24" s="152"/>
      <c r="BO24" s="152"/>
      <c r="BP24" s="143"/>
      <c r="BQ24" s="234"/>
      <c r="BR24" s="152"/>
      <c r="BS24" s="289"/>
      <c r="BT24" s="154"/>
      <c r="BU24" s="152"/>
      <c r="BV24" s="154"/>
      <c r="BW24" s="1128"/>
      <c r="BX24" s="154"/>
      <c r="BY24" s="154"/>
      <c r="BZ24" s="154"/>
      <c r="CA24" s="154"/>
      <c r="CB24" s="154"/>
      <c r="CC24" s="154"/>
      <c r="CD24" s="154"/>
      <c r="CE24" s="122"/>
      <c r="CF24"/>
      <c r="CG24" s="122"/>
      <c r="CH24" s="122"/>
      <c r="CI24" s="122"/>
      <c r="CJ24" s="122"/>
      <c r="CK24" s="122"/>
      <c r="CL24" s="122"/>
      <c r="CM24" s="145"/>
      <c r="CN24" s="145"/>
      <c r="CO24" s="145"/>
      <c r="CP24" s="148"/>
      <c r="CQ24" s="122"/>
      <c r="CR24" s="122"/>
      <c r="CS24" s="122"/>
      <c r="CT24" s="145"/>
      <c r="CU24" s="145"/>
      <c r="CV24" s="145"/>
      <c r="CW24" s="145"/>
      <c r="CX24" s="145"/>
      <c r="CY24" s="149"/>
      <c r="CZ24" s="145"/>
      <c r="DA24" s="149">
        <v>7</v>
      </c>
      <c r="DB24" s="158" t="s">
        <v>301</v>
      </c>
      <c r="DC24" s="159"/>
      <c r="DD24" s="159"/>
      <c r="DE24" s="1066"/>
      <c r="DF24" s="1066"/>
      <c r="DG24" s="1066"/>
      <c r="DH24" s="1066"/>
      <c r="DI24" s="1356" t="s">
        <v>515</v>
      </c>
      <c r="DJ24" s="1416" t="s">
        <v>507</v>
      </c>
      <c r="DK24" s="162">
        <v>2</v>
      </c>
      <c r="DL24" s="163" t="s">
        <v>589</v>
      </c>
      <c r="DM24" s="163" t="s">
        <v>589</v>
      </c>
      <c r="DN24" s="166" t="s">
        <v>618</v>
      </c>
      <c r="DO24" s="163">
        <v>0</v>
      </c>
      <c r="DP24" s="1344" t="s">
        <v>490</v>
      </c>
      <c r="DQ24" s="163" t="s">
        <v>490</v>
      </c>
      <c r="DR24" s="165" t="s">
        <v>490</v>
      </c>
      <c r="DS24" s="125" t="s">
        <v>490</v>
      </c>
      <c r="DT24" s="125">
        <v>1577</v>
      </c>
      <c r="DU24" s="125">
        <v>0.36499999999999999</v>
      </c>
      <c r="DV24" s="125">
        <v>0.63500000000000001</v>
      </c>
      <c r="DW24" s="125" t="s">
        <v>490</v>
      </c>
      <c r="DX24" s="125" t="s">
        <v>490</v>
      </c>
      <c r="DY24" s="125" t="s">
        <v>490</v>
      </c>
      <c r="DZ24" s="125" t="s">
        <v>490</v>
      </c>
      <c r="EA24" s="125">
        <v>0</v>
      </c>
      <c r="EB24" s="122"/>
      <c r="EC24" s="163">
        <v>7</v>
      </c>
      <c r="ED24" s="163" t="s">
        <v>614</v>
      </c>
      <c r="EE24" s="166">
        <v>7</v>
      </c>
      <c r="EF24" s="163" t="s">
        <v>490</v>
      </c>
      <c r="EG24" s="163" t="s">
        <v>490</v>
      </c>
      <c r="EH24" s="163">
        <v>1</v>
      </c>
      <c r="EI24" s="163">
        <v>173</v>
      </c>
      <c r="EJ24" s="163">
        <v>60</v>
      </c>
      <c r="EK24" s="167">
        <f t="shared" si="6"/>
        <v>20.047445621303751</v>
      </c>
      <c r="EL24" s="163">
        <v>1</v>
      </c>
      <c r="EM24" s="1344" t="s">
        <v>490</v>
      </c>
      <c r="EN24" s="169">
        <v>0</v>
      </c>
      <c r="EO24" s="163">
        <v>0</v>
      </c>
      <c r="EP24" s="163">
        <v>6</v>
      </c>
      <c r="EQ24" s="1410">
        <v>42891</v>
      </c>
      <c r="ER24" s="1108">
        <v>6351</v>
      </c>
      <c r="ES24" s="991"/>
      <c r="ET24" s="991"/>
      <c r="EU24" s="991"/>
      <c r="EV24" s="991"/>
      <c r="EW24" s="991"/>
      <c r="EX24" s="1067"/>
      <c r="EY24" s="1067"/>
      <c r="EZ24" s="991"/>
      <c r="FA24" s="991"/>
      <c r="FB24" s="991"/>
      <c r="FC24" s="991"/>
      <c r="FD24" s="1067"/>
      <c r="FE24" s="1067"/>
      <c r="FF24" s="1067"/>
      <c r="FG24" s="1084"/>
      <c r="FH24" s="1084"/>
      <c r="FI24" s="1144"/>
      <c r="FJ24" s="1114">
        <v>1577</v>
      </c>
      <c r="FK24" s="1125" t="s">
        <v>619</v>
      </c>
      <c r="FL24" s="133"/>
      <c r="FM24" s="122"/>
      <c r="FN24" s="171"/>
      <c r="FO24" s="133"/>
      <c r="FP24" s="172"/>
      <c r="FQ24" s="173">
        <f>DT24/1000</f>
        <v>1.577</v>
      </c>
      <c r="FR24" s="133"/>
      <c r="FS24" s="133"/>
      <c r="FT24" s="175"/>
      <c r="FU24" s="175"/>
      <c r="FV24" s="175"/>
      <c r="FW24" s="125"/>
      <c r="FX24" s="125"/>
      <c r="FY24" s="125"/>
      <c r="FZ24" s="175"/>
      <c r="GA24" s="175"/>
      <c r="GB24" s="175"/>
      <c r="GC24" s="175"/>
      <c r="GD24" s="125"/>
      <c r="GE24" s="175"/>
      <c r="GF24" s="175"/>
      <c r="GG24" s="125"/>
      <c r="GH24" s="175"/>
      <c r="GI24" s="175"/>
      <c r="GJ24" s="1405"/>
      <c r="GK24" s="294">
        <v>42845</v>
      </c>
      <c r="GL24" s="1404" t="s">
        <v>497</v>
      </c>
      <c r="GM24" s="1406">
        <v>-2</v>
      </c>
      <c r="GN24" s="178"/>
      <c r="GO24" s="125"/>
      <c r="GP24" s="125"/>
      <c r="GQ24" s="125"/>
      <c r="GR24" s="165"/>
      <c r="GS24" s="165"/>
      <c r="GT24" s="165"/>
      <c r="GU24" s="122"/>
      <c r="GV24" s="125"/>
      <c r="GW24" s="125"/>
      <c r="GX24" s="125"/>
      <c r="GY24" s="125"/>
      <c r="GZ24" s="125"/>
      <c r="HA24" s="125"/>
      <c r="HB24" s="125"/>
      <c r="HC24" s="125"/>
      <c r="HD24" s="125"/>
      <c r="HE24" s="125"/>
      <c r="HF24" s="125"/>
      <c r="HG24" s="125"/>
      <c r="HH24" s="125"/>
      <c r="HI24" s="165"/>
      <c r="HJ24" s="165"/>
      <c r="HK24" s="165"/>
      <c r="HL24" s="165"/>
      <c r="HM24" s="165"/>
      <c r="HN24" s="165"/>
      <c r="HO24" s="215"/>
      <c r="HP24" s="215"/>
      <c r="HQ24" s="165"/>
      <c r="HR24" s="165"/>
      <c r="HS24" s="165"/>
      <c r="HT24" s="165"/>
      <c r="HU24" s="165"/>
      <c r="HV24" s="165"/>
      <c r="HW24" s="165"/>
      <c r="HX24" s="165"/>
      <c r="HY24" s="165"/>
      <c r="HZ24" s="165"/>
      <c r="IA24" s="165"/>
      <c r="IB24" s="215"/>
      <c r="IC24" s="165"/>
      <c r="ID24" s="165"/>
      <c r="IE24" s="165"/>
      <c r="IF24" s="165"/>
      <c r="IG24" s="165"/>
      <c r="IH24" s="165"/>
      <c r="II24" s="165"/>
      <c r="IJ24" s="165"/>
      <c r="IK24" s="215"/>
      <c r="IL24" s="165"/>
      <c r="IM24" s="165"/>
      <c r="IN24" s="215"/>
      <c r="IO24" s="165"/>
      <c r="IP24" s="165"/>
      <c r="IQ24" s="165"/>
      <c r="IR24" s="165"/>
      <c r="IS24" s="165"/>
      <c r="IT24" s="215"/>
      <c r="IU24" s="165"/>
      <c r="IV24" s="165"/>
      <c r="IW24" s="165"/>
      <c r="IX24" s="165"/>
      <c r="IY24" s="165"/>
      <c r="IZ24" s="165"/>
      <c r="JA24" s="165"/>
      <c r="JB24" s="165"/>
      <c r="JC24" s="165"/>
      <c r="JD24" s="165"/>
      <c r="JE24" s="165"/>
      <c r="JF24" s="371"/>
      <c r="JG24" s="164" t="s">
        <v>497</v>
      </c>
      <c r="JH24" s="164" t="s">
        <v>2140</v>
      </c>
      <c r="JI24" s="164"/>
      <c r="JJ24" s="182"/>
      <c r="JK24" s="183"/>
      <c r="JL24" s="183"/>
      <c r="JM24" s="183"/>
      <c r="JN24" s="183"/>
      <c r="JO24" s="183"/>
      <c r="JP24" s="183"/>
      <c r="JQ24" s="183"/>
      <c r="JR24" s="183"/>
      <c r="JS24" s="183"/>
      <c r="JT24" s="183"/>
      <c r="JU24" s="183"/>
      <c r="JV24" s="183"/>
      <c r="JW24" s="183"/>
      <c r="JX24" s="183"/>
      <c r="JY24" s="183"/>
      <c r="JZ24" s="183"/>
      <c r="KA24" s="183"/>
      <c r="KB24" s="183"/>
      <c r="KC24" s="183"/>
      <c r="KD24" s="183"/>
      <c r="KE24" s="183"/>
      <c r="KF24" s="183"/>
      <c r="KG24" s="183"/>
      <c r="KH24" s="183"/>
      <c r="KI24" s="183"/>
      <c r="KJ24" s="183"/>
      <c r="KK24" s="183"/>
      <c r="KL24" s="183"/>
      <c r="KM24" s="183"/>
      <c r="KN24" s="183"/>
      <c r="KO24" s="183"/>
      <c r="KP24" s="183"/>
      <c r="KQ24" s="183"/>
      <c r="KR24" s="183"/>
      <c r="KS24" s="183"/>
      <c r="KT24" s="183"/>
      <c r="KU24" s="183"/>
      <c r="KV24" s="183"/>
      <c r="KW24" s="183"/>
      <c r="KX24" s="183"/>
      <c r="KY24" s="183"/>
      <c r="KZ24" s="183"/>
      <c r="LA24" s="183"/>
      <c r="LB24" s="183"/>
      <c r="LC24" s="183"/>
      <c r="LD24" s="1434"/>
      <c r="LE24" s="164" t="s">
        <v>2141</v>
      </c>
      <c r="LF24" s="164" t="s">
        <v>484</v>
      </c>
      <c r="LG24" s="164" t="s">
        <v>484</v>
      </c>
      <c r="LH24" s="164" t="s">
        <v>2085</v>
      </c>
      <c r="LI24" s="164"/>
      <c r="LJ24" s="164" t="s">
        <v>484</v>
      </c>
      <c r="LK24" s="164" t="s">
        <v>484</v>
      </c>
      <c r="LL24" s="164" t="s">
        <v>484</v>
      </c>
      <c r="LM24" s="164" t="s">
        <v>2091</v>
      </c>
      <c r="LN24" s="164" t="s">
        <v>2085</v>
      </c>
      <c r="LO24" s="164"/>
      <c r="LP24" s="164"/>
      <c r="LQ24" s="164" t="s">
        <v>2085</v>
      </c>
      <c r="LR24" s="164" t="s">
        <v>2107</v>
      </c>
      <c r="LS24" s="878"/>
      <c r="LT24" s="878"/>
      <c r="LU24" s="878"/>
      <c r="LV24" s="878"/>
      <c r="LW24" s="878"/>
      <c r="LX24" s="878" t="s">
        <v>484</v>
      </c>
      <c r="LY24" s="878" t="s">
        <v>484</v>
      </c>
      <c r="LZ24" s="878" t="s">
        <v>484</v>
      </c>
    </row>
    <row r="25" spans="1:338" ht="14.45" hidden="1" customHeight="1">
      <c r="A25" s="122">
        <v>219</v>
      </c>
      <c r="B25" s="122">
        <f>COUNTIFS($D$3:D25,D25,$F$3:F25,F25)</f>
        <v>1</v>
      </c>
      <c r="C25" s="268">
        <v>7044</v>
      </c>
      <c r="D25" s="398" t="s">
        <v>670</v>
      </c>
      <c r="E25" s="225" t="s">
        <v>671</v>
      </c>
      <c r="F25" s="187">
        <v>5507281186</v>
      </c>
      <c r="G25" s="125">
        <v>62</v>
      </c>
      <c r="H25" s="398" t="s">
        <v>672</v>
      </c>
      <c r="I25" s="269" t="s">
        <v>512</v>
      </c>
      <c r="J25" s="190" t="s">
        <v>477</v>
      </c>
      <c r="K25" s="175" t="s">
        <v>478</v>
      </c>
      <c r="L25" s="125">
        <v>16</v>
      </c>
      <c r="M25" s="125">
        <v>5</v>
      </c>
      <c r="N25" s="253"/>
      <c r="O25" s="225"/>
      <c r="P25" s="192" t="s">
        <v>673</v>
      </c>
      <c r="Q25" s="192"/>
      <c r="R25" s="193"/>
      <c r="S25" s="194" t="s">
        <v>550</v>
      </c>
      <c r="T25" s="195" t="s">
        <v>481</v>
      </c>
      <c r="U25" s="196" t="s">
        <v>660</v>
      </c>
      <c r="V25" s="197" t="s">
        <v>481</v>
      </c>
      <c r="W25" s="198" t="s">
        <v>483</v>
      </c>
      <c r="X25" s="999" t="s">
        <v>484</v>
      </c>
      <c r="Y25" s="999" t="s">
        <v>653</v>
      </c>
      <c r="Z25" s="199"/>
      <c r="AA25" s="200"/>
      <c r="AB25" s="337">
        <v>47524</v>
      </c>
      <c r="AC25" s="341"/>
      <c r="AD25" s="341"/>
      <c r="AE25" s="341"/>
      <c r="AF25" s="341"/>
      <c r="AG25" s="203" t="s">
        <v>674</v>
      </c>
      <c r="AH25" s="1007" t="s">
        <v>675</v>
      </c>
      <c r="AI25" s="122">
        <v>81.099999999999994</v>
      </c>
      <c r="AJ25" s="122">
        <v>94.1</v>
      </c>
      <c r="AK25" s="134">
        <v>76.315099999999987</v>
      </c>
      <c r="AL25" s="122">
        <v>648000</v>
      </c>
      <c r="AM25" s="135">
        <v>162</v>
      </c>
      <c r="AN25" s="122">
        <v>4</v>
      </c>
      <c r="AO25" s="136">
        <v>1.48</v>
      </c>
      <c r="AP25" s="137">
        <v>7.16</v>
      </c>
      <c r="AQ25" s="138">
        <v>90</v>
      </c>
      <c r="AR25" s="139">
        <f t="shared" si="7"/>
        <v>98.64</v>
      </c>
      <c r="AS25" s="140">
        <f t="shared" si="8"/>
        <v>0.20670391061452514</v>
      </c>
      <c r="AT25" s="141">
        <f t="shared" si="9"/>
        <v>18.603351955307264</v>
      </c>
      <c r="AU25" s="142">
        <f t="shared" si="10"/>
        <v>1.5232606010703994E-2</v>
      </c>
      <c r="AV25" s="144">
        <v>1.216</v>
      </c>
      <c r="AW25" s="143">
        <f t="shared" si="11"/>
        <v>82.162162162162161</v>
      </c>
      <c r="AX25" s="144">
        <v>0.19</v>
      </c>
      <c r="AY25" s="145">
        <f>AX25*100/AO25</f>
        <v>12.837837837837839</v>
      </c>
      <c r="AZ25" s="338">
        <v>10.1</v>
      </c>
      <c r="BA25" s="204"/>
      <c r="BB25" s="305">
        <v>3.8999999999999998E-3</v>
      </c>
      <c r="BC25" s="148"/>
      <c r="BD25" s="148"/>
      <c r="BG25" s="145"/>
      <c r="BI25" s="234">
        <v>32.299999999999997</v>
      </c>
      <c r="BJ25" s="143">
        <v>71.400000000000006</v>
      </c>
      <c r="BK25" s="143">
        <v>26.2</v>
      </c>
      <c r="BL25" s="306">
        <v>2.7224880382775121</v>
      </c>
      <c r="BM25" s="151" t="s">
        <v>487</v>
      </c>
      <c r="BN25" s="122" t="s">
        <v>487</v>
      </c>
      <c r="BO25" s="149" t="s">
        <v>487</v>
      </c>
      <c r="BP25" s="152">
        <v>32.5</v>
      </c>
      <c r="BQ25" s="307">
        <v>75.2</v>
      </c>
      <c r="BR25" s="218">
        <v>9183.2142857142862</v>
      </c>
      <c r="BS25" s="153">
        <f>BX25+BZ25</f>
        <v>86.51</v>
      </c>
      <c r="BT25" s="152">
        <v>97.7</v>
      </c>
      <c r="BU25" s="218">
        <v>10563.2</v>
      </c>
      <c r="BV25" s="152">
        <f>100-BT25</f>
        <v>2.2999999999999972</v>
      </c>
      <c r="BW25" s="153">
        <f>BY25+CA25+CC25</f>
        <v>7.153556</v>
      </c>
      <c r="BX25" s="152">
        <v>8.81</v>
      </c>
      <c r="BY25" s="145">
        <f>BX25*AP25/100</f>
        <v>0.63079600000000002</v>
      </c>
      <c r="BZ25" s="152">
        <v>77.7</v>
      </c>
      <c r="CA25" s="145">
        <f>BZ25*AP25/100</f>
        <v>5.56332</v>
      </c>
      <c r="CB25" s="152">
        <v>13.4</v>
      </c>
      <c r="CC25" s="145">
        <f>CB25*AP25/100</f>
        <v>0.95944000000000007</v>
      </c>
      <c r="CD25" s="208"/>
      <c r="CE25" s="264">
        <v>99.9</v>
      </c>
      <c r="CF25" s="265">
        <v>14581.277777777777</v>
      </c>
      <c r="CG25" s="264">
        <v>98.2</v>
      </c>
      <c r="CH25" s="265">
        <v>10887.315789473685</v>
      </c>
      <c r="CI25" s="264">
        <v>37.4</v>
      </c>
      <c r="CJ25" s="264">
        <v>90.2</v>
      </c>
      <c r="CK25" s="265">
        <v>11456.666666666666</v>
      </c>
      <c r="CL25" s="157">
        <f>BX25/BZ25</f>
        <v>0.11338481338481339</v>
      </c>
      <c r="CM25" s="145"/>
      <c r="CN25" s="145"/>
      <c r="CO25" s="145"/>
      <c r="CP25" s="148"/>
      <c r="CT25" s="145"/>
      <c r="CU25" s="145"/>
      <c r="CV25" s="145"/>
      <c r="CW25" s="145"/>
      <c r="CX25" s="145"/>
      <c r="CY25" s="158"/>
      <c r="CZ25" s="145"/>
      <c r="DA25" s="158">
        <v>5</v>
      </c>
      <c r="DB25" s="158" t="s">
        <v>508</v>
      </c>
      <c r="DE25" s="1066"/>
      <c r="DF25" s="1066"/>
      <c r="DG25" s="1066"/>
      <c r="DH25" s="1066"/>
      <c r="DI25" s="342" t="s">
        <v>489</v>
      </c>
      <c r="DJ25" s="343" t="s">
        <v>674</v>
      </c>
      <c r="DK25" s="162">
        <v>3</v>
      </c>
      <c r="DL25" s="163" t="s">
        <v>512</v>
      </c>
      <c r="DM25" s="163" t="s">
        <v>676</v>
      </c>
      <c r="DN25" s="164">
        <v>1</v>
      </c>
      <c r="DO25" s="163">
        <v>0</v>
      </c>
      <c r="DP25" s="168" t="s">
        <v>490</v>
      </c>
      <c r="DQ25" s="163" t="s">
        <v>490</v>
      </c>
      <c r="DR25" s="165" t="s">
        <v>490</v>
      </c>
      <c r="DS25" s="125" t="s">
        <v>490</v>
      </c>
      <c r="DT25" s="125">
        <v>47524</v>
      </c>
      <c r="DU25" s="125">
        <v>91.4</v>
      </c>
      <c r="DV25" s="125">
        <v>8.6</v>
      </c>
      <c r="DW25" s="125" t="s">
        <v>490</v>
      </c>
      <c r="DX25" s="125" t="s">
        <v>490</v>
      </c>
      <c r="DY25" s="125" t="s">
        <v>490</v>
      </c>
      <c r="DZ25" s="125" t="s">
        <v>490</v>
      </c>
      <c r="EA25" s="125">
        <v>0</v>
      </c>
      <c r="EC25" s="163">
        <v>5</v>
      </c>
      <c r="ED25" s="163">
        <v>5</v>
      </c>
      <c r="EE25" s="166">
        <v>16</v>
      </c>
      <c r="EF25" s="163">
        <v>25</v>
      </c>
      <c r="EG25" s="163">
        <v>3</v>
      </c>
      <c r="EH25" s="163">
        <v>1</v>
      </c>
      <c r="EI25" s="163">
        <v>187</v>
      </c>
      <c r="EJ25" s="163">
        <v>100</v>
      </c>
      <c r="EK25" s="167">
        <f t="shared" si="6"/>
        <v>28.596757127741714</v>
      </c>
      <c r="EL25" s="163">
        <v>2</v>
      </c>
      <c r="EM25" s="168">
        <v>43025</v>
      </c>
      <c r="EN25" s="163">
        <v>3</v>
      </c>
      <c r="EO25" s="163">
        <v>1</v>
      </c>
      <c r="EP25" s="163">
        <v>6</v>
      </c>
      <c r="EQ25" s="1238">
        <v>43025</v>
      </c>
      <c r="ER25" s="1108">
        <v>7044</v>
      </c>
      <c r="ES25" s="1083"/>
      <c r="ET25" s="1083"/>
      <c r="EU25" s="1223"/>
      <c r="EV25" s="1083"/>
      <c r="EW25" s="1083"/>
      <c r="EX25" s="1135"/>
      <c r="EY25" s="1135"/>
      <c r="EZ25" s="1083">
        <v>50</v>
      </c>
      <c r="FA25" s="1083">
        <v>849000</v>
      </c>
      <c r="FB25" s="1083">
        <v>1</v>
      </c>
      <c r="FC25" s="1074">
        <v>16980</v>
      </c>
      <c r="FD25" s="1140">
        <v>13770.78</v>
      </c>
      <c r="FE25" s="1140"/>
      <c r="FF25" s="1135"/>
      <c r="FG25" s="1081">
        <v>3.4510753929697517</v>
      </c>
      <c r="FH25" s="1081"/>
      <c r="FI25" s="1144" t="e">
        <v>#DIV/0!</v>
      </c>
      <c r="FJ25" s="1145">
        <v>47524</v>
      </c>
      <c r="FK25" s="1154" t="s">
        <v>677</v>
      </c>
      <c r="FL25" s="991"/>
      <c r="FM25" s="122">
        <v>81.099999999999994</v>
      </c>
      <c r="FP25" s="172">
        <v>81.099999999999994</v>
      </c>
      <c r="FQ25" s="213">
        <f>FD25/1000</f>
        <v>13.77078</v>
      </c>
      <c r="FT25" s="125"/>
      <c r="FU25" s="125"/>
      <c r="FV25" s="125"/>
      <c r="FW25" s="164">
        <v>1</v>
      </c>
      <c r="FZ25" s="125"/>
      <c r="GA25" s="125"/>
      <c r="GB25" s="125"/>
      <c r="GC25" s="125"/>
      <c r="GE25" s="125"/>
      <c r="GF25" s="125"/>
      <c r="GH25" s="125"/>
      <c r="GI25" s="125"/>
      <c r="GJ25" s="165">
        <v>-1</v>
      </c>
      <c r="GK25" s="294">
        <v>42984</v>
      </c>
      <c r="GL25" s="1230" t="s">
        <v>497</v>
      </c>
      <c r="GM25" s="1231">
        <v>-1</v>
      </c>
      <c r="GN25" s="178"/>
      <c r="GR25" s="165"/>
      <c r="GS25" s="165"/>
      <c r="GT25" s="165"/>
      <c r="GU25" s="122"/>
      <c r="HI25" s="165"/>
      <c r="HJ25" s="165"/>
      <c r="HK25" s="165"/>
      <c r="HL25" s="165"/>
      <c r="HM25" s="165"/>
      <c r="HN25" s="165"/>
      <c r="HO25" s="215"/>
      <c r="HP25" s="215"/>
      <c r="HQ25" s="165"/>
      <c r="HR25" s="165"/>
      <c r="HS25" s="165"/>
      <c r="HT25" s="165"/>
      <c r="HU25" s="165"/>
      <c r="HV25" s="165"/>
      <c r="HW25" s="165"/>
      <c r="HX25" s="165"/>
      <c r="HY25" s="165"/>
      <c r="HZ25" s="165"/>
      <c r="IA25" s="165"/>
      <c r="IB25" s="215"/>
      <c r="IC25" s="165"/>
      <c r="ID25" s="165"/>
      <c r="IE25" s="165"/>
      <c r="IF25" s="165"/>
      <c r="IG25" s="165"/>
      <c r="IH25" s="165"/>
      <c r="II25" s="165"/>
      <c r="IJ25" s="165"/>
      <c r="IK25" s="215"/>
      <c r="IL25" s="165"/>
      <c r="IM25" s="165"/>
      <c r="IN25" s="215"/>
      <c r="IO25" s="165"/>
      <c r="IP25" s="165"/>
      <c r="IQ25" s="165"/>
      <c r="IR25" s="165"/>
      <c r="IS25" s="165"/>
      <c r="IT25" s="215"/>
      <c r="IU25" s="165"/>
      <c r="IV25" s="165"/>
      <c r="IW25" s="165"/>
      <c r="IX25" s="165"/>
      <c r="IY25" s="165"/>
      <c r="IZ25" s="165"/>
      <c r="JA25" s="165"/>
      <c r="JB25" s="165"/>
      <c r="JC25" s="165"/>
      <c r="JD25" s="165"/>
      <c r="JE25" s="165"/>
      <c r="JF25" s="371"/>
      <c r="JG25" s="125"/>
      <c r="JH25" s="125"/>
      <c r="JI25" s="125"/>
      <c r="JJ25" s="182"/>
      <c r="JK25" s="183"/>
      <c r="JL25" s="183"/>
      <c r="JM25" s="183"/>
      <c r="JN25" s="183"/>
      <c r="JO25" s="183"/>
      <c r="JP25" s="183"/>
      <c r="JQ25" s="183"/>
      <c r="JR25" s="183"/>
      <c r="JS25" s="183"/>
      <c r="JT25" s="183"/>
      <c r="JU25" s="183"/>
      <c r="JV25" s="183"/>
      <c r="JW25" s="183"/>
      <c r="JX25" s="183"/>
      <c r="JY25" s="183"/>
      <c r="JZ25" s="183"/>
      <c r="KA25" s="183"/>
      <c r="KB25" s="183"/>
      <c r="KC25" s="183"/>
      <c r="KD25" s="183"/>
      <c r="KE25" s="183"/>
      <c r="KF25" s="183"/>
      <c r="KG25" s="183"/>
      <c r="KH25" s="183"/>
      <c r="KI25" s="183"/>
      <c r="KJ25" s="183"/>
      <c r="KK25" s="183"/>
      <c r="KL25" s="183"/>
      <c r="KM25" s="183"/>
      <c r="KN25" s="183"/>
      <c r="KO25" s="183"/>
      <c r="KP25" s="183"/>
      <c r="KQ25" s="183"/>
      <c r="KR25" s="183"/>
      <c r="KS25" s="183"/>
      <c r="KT25" s="183"/>
      <c r="KU25" s="183"/>
      <c r="KV25" s="183"/>
      <c r="KW25" s="183"/>
      <c r="KX25" s="183"/>
      <c r="KY25" s="183"/>
      <c r="KZ25" s="183"/>
      <c r="LA25" s="183"/>
      <c r="LB25" s="183"/>
      <c r="LC25" s="183"/>
      <c r="LD25" s="1434"/>
      <c r="LE25" s="125"/>
      <c r="LF25" s="125"/>
      <c r="LG25" s="125"/>
      <c r="LH25" s="125"/>
      <c r="LI25" s="125"/>
      <c r="LJ25" s="125"/>
      <c r="LK25" s="125"/>
      <c r="LL25" s="125"/>
      <c r="LM25" s="125"/>
      <c r="LN25" s="125"/>
      <c r="LO25" s="125"/>
      <c r="LP25" s="125"/>
      <c r="LQ25" s="125"/>
      <c r="LR25" s="125"/>
      <c r="LS25" s="125"/>
      <c r="LT25" s="125"/>
      <c r="LU25" s="125"/>
      <c r="LV25" s="125"/>
      <c r="LW25" s="125"/>
      <c r="LX25" s="125"/>
      <c r="LY25" s="183"/>
      <c r="LZ25" s="183"/>
    </row>
    <row r="26" spans="1:338" ht="14.45" hidden="1" customHeight="1">
      <c r="A26" s="122">
        <v>113</v>
      </c>
      <c r="B26" s="122">
        <f>COUNTIFS($D$3:D26,D26,$F$3:F26,F26)</f>
        <v>1</v>
      </c>
      <c r="C26" s="268">
        <v>6328</v>
      </c>
      <c r="D26" s="398" t="s">
        <v>636</v>
      </c>
      <c r="E26" s="225" t="s">
        <v>637</v>
      </c>
      <c r="F26" s="187">
        <v>8311105792</v>
      </c>
      <c r="G26" s="125">
        <v>34</v>
      </c>
      <c r="H26" s="398" t="s">
        <v>638</v>
      </c>
      <c r="I26" s="269" t="s">
        <v>639</v>
      </c>
      <c r="J26" s="190" t="s">
        <v>477</v>
      </c>
      <c r="K26" s="175" t="s">
        <v>478</v>
      </c>
      <c r="L26" s="125">
        <v>20</v>
      </c>
      <c r="M26" s="164" t="s">
        <v>640</v>
      </c>
      <c r="N26" s="253"/>
      <c r="O26" s="225"/>
      <c r="P26" s="192" t="s">
        <v>615</v>
      </c>
      <c r="Q26" s="192"/>
      <c r="R26" s="193"/>
      <c r="S26" s="323" t="s">
        <v>550</v>
      </c>
      <c r="T26" s="324" t="s">
        <v>641</v>
      </c>
      <c r="U26" s="325" t="s">
        <v>616</v>
      </c>
      <c r="V26" s="324" t="s">
        <v>550</v>
      </c>
      <c r="W26" s="326" t="s">
        <v>642</v>
      </c>
      <c r="X26" s="1094" t="s">
        <v>481</v>
      </c>
      <c r="Y26" s="1094" t="s">
        <v>643</v>
      </c>
      <c r="Z26" s="319"/>
      <c r="AA26" s="225"/>
      <c r="AB26" s="301">
        <v>5188</v>
      </c>
      <c r="AC26" s="302"/>
      <c r="AD26" s="302"/>
      <c r="AE26" s="302"/>
      <c r="AF26" s="302"/>
      <c r="AG26" s="216" t="s">
        <v>507</v>
      </c>
      <c r="AH26" s="1125" t="s">
        <v>644</v>
      </c>
      <c r="AI26" s="149"/>
      <c r="AJ26" s="149"/>
      <c r="AK26" s="134"/>
      <c r="AL26" s="149"/>
      <c r="AO26" s="333" t="s">
        <v>487</v>
      </c>
      <c r="AP26" s="334" t="s">
        <v>487</v>
      </c>
      <c r="AQ26" s="288">
        <f>DU26</f>
        <v>65.7</v>
      </c>
      <c r="AR26" s="139" t="s">
        <v>487</v>
      </c>
      <c r="AS26" s="140" t="s">
        <v>487</v>
      </c>
      <c r="AT26" s="141" t="s">
        <v>487</v>
      </c>
      <c r="AU26" s="142" t="s">
        <v>487</v>
      </c>
      <c r="AV26" s="122" t="s">
        <v>487</v>
      </c>
      <c r="AW26" s="145" t="s">
        <v>487</v>
      </c>
      <c r="AX26" s="122" t="s">
        <v>487</v>
      </c>
      <c r="AY26" s="122" t="s">
        <v>487</v>
      </c>
      <c r="AZ26" s="149" t="s">
        <v>487</v>
      </c>
      <c r="BA26" s="146" t="s">
        <v>487</v>
      </c>
      <c r="BB26" s="207" t="s">
        <v>487</v>
      </c>
      <c r="BC26" s="148"/>
      <c r="BD26" s="149"/>
      <c r="BE26" s="149"/>
      <c r="BF26" s="149"/>
      <c r="BG26" s="145"/>
      <c r="BH26" s="149"/>
      <c r="BI26" s="234" t="s">
        <v>487</v>
      </c>
      <c r="BJ26" s="143" t="s">
        <v>487</v>
      </c>
      <c r="BK26" s="143" t="s">
        <v>487</v>
      </c>
      <c r="BL26" s="150" t="s">
        <v>487</v>
      </c>
      <c r="BM26" s="206" t="s">
        <v>487</v>
      </c>
      <c r="BN26" s="122" t="s">
        <v>487</v>
      </c>
      <c r="BO26" s="122" t="s">
        <v>487</v>
      </c>
      <c r="BP26" s="143"/>
      <c r="BQ26" s="234"/>
      <c r="BR26" s="152"/>
      <c r="BS26" s="289" t="s">
        <v>487</v>
      </c>
      <c r="BT26" s="208" t="s">
        <v>487</v>
      </c>
      <c r="BU26" s="152"/>
      <c r="BV26" s="208" t="s">
        <v>487</v>
      </c>
      <c r="BW26" s="1056" t="s">
        <v>487</v>
      </c>
      <c r="BX26" s="208" t="s">
        <v>487</v>
      </c>
      <c r="BY26" s="208" t="s">
        <v>487</v>
      </c>
      <c r="BZ26" s="208" t="s">
        <v>487</v>
      </c>
      <c r="CA26" s="208" t="s">
        <v>487</v>
      </c>
      <c r="CB26" s="208" t="s">
        <v>487</v>
      </c>
      <c r="CC26" s="208" t="s">
        <v>487</v>
      </c>
      <c r="CD26" s="208" t="s">
        <v>487</v>
      </c>
      <c r="CE26" s="208" t="s">
        <v>487</v>
      </c>
      <c r="CF26" s="208" t="s">
        <v>487</v>
      </c>
      <c r="CG26" s="208" t="s">
        <v>487</v>
      </c>
      <c r="CH26" s="208" t="s">
        <v>487</v>
      </c>
      <c r="CI26" s="208" t="s">
        <v>487</v>
      </c>
      <c r="CJ26" s="208" t="s">
        <v>487</v>
      </c>
      <c r="CK26" s="208" t="s">
        <v>487</v>
      </c>
      <c r="CM26" s="145"/>
      <c r="CN26" s="145"/>
      <c r="CO26" s="145"/>
      <c r="CP26" s="149"/>
      <c r="CQ26" s="149"/>
      <c r="CR26" s="149"/>
      <c r="CS26" s="149"/>
      <c r="CT26" s="145"/>
      <c r="CU26" s="145"/>
      <c r="CV26" s="145"/>
      <c r="CW26" s="145"/>
      <c r="CX26" s="145"/>
      <c r="CY26" s="149"/>
      <c r="CZ26" s="145"/>
      <c r="DA26" s="149">
        <v>7</v>
      </c>
      <c r="DB26" s="335" t="s">
        <v>487</v>
      </c>
      <c r="DC26" s="336" t="s">
        <v>645</v>
      </c>
      <c r="DE26" s="1066"/>
      <c r="DF26" s="1066"/>
      <c r="DG26" s="1066"/>
      <c r="DH26" s="1066"/>
      <c r="DI26" s="337" t="s">
        <v>489</v>
      </c>
      <c r="DJ26" s="329" t="s">
        <v>507</v>
      </c>
      <c r="DK26" s="162">
        <v>2</v>
      </c>
      <c r="DL26" s="163" t="s">
        <v>639</v>
      </c>
      <c r="DM26" s="163" t="s">
        <v>646</v>
      </c>
      <c r="DN26" s="164">
        <v>1</v>
      </c>
      <c r="DO26" s="163">
        <v>0</v>
      </c>
      <c r="DP26" s="168" t="s">
        <v>490</v>
      </c>
      <c r="DQ26" s="163" t="s">
        <v>490</v>
      </c>
      <c r="DR26" s="165">
        <v>65.099999999999994</v>
      </c>
      <c r="DS26" s="125" t="s">
        <v>490</v>
      </c>
      <c r="DT26" s="125">
        <v>5188</v>
      </c>
      <c r="DU26" s="125">
        <v>65.7</v>
      </c>
      <c r="DV26" s="125">
        <v>34.299999999999997</v>
      </c>
      <c r="DW26" s="125" t="s">
        <v>490</v>
      </c>
      <c r="DX26" s="125" t="s">
        <v>490</v>
      </c>
      <c r="DY26" s="125" t="s">
        <v>490</v>
      </c>
      <c r="DZ26" s="125" t="s">
        <v>490</v>
      </c>
      <c r="EA26" s="125">
        <v>0</v>
      </c>
      <c r="EC26" s="163">
        <v>7</v>
      </c>
      <c r="ED26" s="163" t="s">
        <v>640</v>
      </c>
      <c r="EE26" s="166">
        <v>20</v>
      </c>
      <c r="EF26" s="163">
        <v>55</v>
      </c>
      <c r="EG26" s="163">
        <v>3</v>
      </c>
      <c r="EH26" s="163">
        <v>1</v>
      </c>
      <c r="EI26" s="163">
        <v>185</v>
      </c>
      <c r="EJ26" s="163">
        <v>96</v>
      </c>
      <c r="EK26" s="167">
        <f t="shared" si="6"/>
        <v>28.049671292914539</v>
      </c>
      <c r="EL26" s="163">
        <v>0</v>
      </c>
      <c r="EM26" s="168">
        <v>42843</v>
      </c>
      <c r="EN26" s="169">
        <v>0</v>
      </c>
      <c r="EO26" s="163">
        <v>0</v>
      </c>
      <c r="EP26" s="163">
        <v>6</v>
      </c>
      <c r="EQ26" s="1238">
        <v>42843</v>
      </c>
      <c r="ER26" s="1108">
        <v>6328</v>
      </c>
      <c r="ES26" s="991"/>
      <c r="ET26" s="991"/>
      <c r="EU26" s="991"/>
      <c r="EV26" s="991"/>
      <c r="EW26" s="991"/>
      <c r="EX26" s="1067"/>
      <c r="EY26" s="1067"/>
      <c r="EZ26" s="991"/>
      <c r="FA26" s="991"/>
      <c r="FB26" s="991"/>
      <c r="FC26" s="991"/>
      <c r="FD26" s="1067"/>
      <c r="FE26" s="1067"/>
      <c r="FF26" s="1067"/>
      <c r="FG26" s="1084"/>
      <c r="FH26" s="1084"/>
      <c r="FI26" s="1144"/>
      <c r="FJ26" s="1114">
        <v>5188</v>
      </c>
      <c r="FK26" s="1125" t="s">
        <v>647</v>
      </c>
      <c r="FL26" s="133"/>
      <c r="FM26" s="122"/>
      <c r="FP26" s="172"/>
      <c r="FQ26" s="173">
        <f>DT26/1000</f>
        <v>5.1879999999999997</v>
      </c>
      <c r="FR26" s="133"/>
      <c r="FS26" s="133"/>
      <c r="GF26" s="175"/>
      <c r="GJ26" s="165">
        <v>0</v>
      </c>
      <c r="GK26" s="294">
        <v>42838</v>
      </c>
      <c r="GL26" s="1230" t="s">
        <v>497</v>
      </c>
      <c r="GM26" s="1231">
        <v>-1</v>
      </c>
      <c r="GN26" s="178"/>
      <c r="GR26" s="165"/>
      <c r="GS26" s="125"/>
      <c r="GT26" s="414"/>
      <c r="HI26" s="165"/>
      <c r="HJ26" s="165"/>
      <c r="HK26" s="165"/>
      <c r="HL26" s="165"/>
      <c r="HM26" s="165"/>
      <c r="HN26" s="165"/>
      <c r="HO26" s="215"/>
      <c r="HP26" s="215"/>
      <c r="HQ26" s="165"/>
      <c r="HR26" s="165"/>
      <c r="HS26" s="165"/>
      <c r="HT26" s="165"/>
      <c r="HU26" s="165"/>
      <c r="HV26" s="165"/>
      <c r="HW26" s="165"/>
      <c r="HX26" s="165"/>
      <c r="HY26" s="165"/>
      <c r="HZ26" s="165"/>
      <c r="IA26" s="165"/>
      <c r="IB26" s="215"/>
      <c r="IC26" s="165"/>
      <c r="ID26" s="165"/>
      <c r="IE26" s="165"/>
      <c r="IF26" s="165"/>
      <c r="IG26" s="165"/>
      <c r="IH26" s="165"/>
      <c r="II26" s="165"/>
      <c r="IJ26" s="165"/>
      <c r="IK26" s="215"/>
      <c r="IL26" s="165"/>
      <c r="IM26" s="165"/>
      <c r="IN26" s="215"/>
      <c r="IO26" s="165"/>
      <c r="IP26" s="165"/>
      <c r="IQ26" s="165"/>
      <c r="IR26" s="165"/>
      <c r="IS26" s="165"/>
      <c r="IT26" s="215"/>
      <c r="IU26" s="165"/>
      <c r="IV26" s="165"/>
      <c r="IW26" s="165"/>
      <c r="IX26" s="165"/>
      <c r="IY26" s="165"/>
      <c r="IZ26" s="165"/>
      <c r="JA26" s="165"/>
      <c r="JB26" s="165"/>
      <c r="JC26" s="165"/>
      <c r="JD26" s="165"/>
      <c r="JE26" s="165"/>
      <c r="JF26" s="371"/>
      <c r="JG26" s="125"/>
      <c r="JH26" s="125"/>
      <c r="JI26" s="125"/>
      <c r="JJ26" s="182"/>
      <c r="JK26" s="183"/>
      <c r="JL26" s="183"/>
      <c r="JM26" s="183"/>
      <c r="JN26" s="183"/>
      <c r="JO26" s="183"/>
      <c r="JP26" s="183"/>
      <c r="JQ26" s="183"/>
      <c r="JR26" s="183"/>
      <c r="JS26" s="183"/>
      <c r="JT26" s="183"/>
      <c r="JU26" s="183"/>
      <c r="JV26" s="183"/>
      <c r="JW26" s="183"/>
      <c r="JX26" s="183"/>
      <c r="JY26" s="183"/>
      <c r="JZ26" s="183"/>
      <c r="KA26" s="183"/>
      <c r="KB26" s="183"/>
      <c r="KC26" s="183"/>
      <c r="KD26" s="183"/>
      <c r="KE26" s="183"/>
      <c r="KF26" s="183"/>
      <c r="KG26" s="183"/>
      <c r="KH26" s="183"/>
      <c r="KI26" s="183"/>
      <c r="KJ26" s="183"/>
      <c r="KK26" s="183"/>
      <c r="KL26" s="183"/>
      <c r="KM26" s="183"/>
      <c r="KN26" s="183"/>
      <c r="KO26" s="183"/>
      <c r="KP26" s="183"/>
      <c r="KQ26" s="183"/>
      <c r="KR26" s="183"/>
      <c r="KS26" s="183"/>
      <c r="KT26" s="183"/>
      <c r="KU26" s="183"/>
      <c r="KV26" s="183"/>
      <c r="KW26" s="183"/>
      <c r="KX26" s="183"/>
      <c r="KY26" s="183"/>
      <c r="KZ26" s="183"/>
      <c r="LA26" s="183"/>
      <c r="LB26" s="183"/>
      <c r="LC26" s="183"/>
      <c r="LD26" s="1434"/>
      <c r="LE26" s="125"/>
      <c r="LF26" s="175"/>
      <c r="LG26" s="175"/>
      <c r="LH26" s="175"/>
      <c r="LI26" s="175"/>
      <c r="LJ26" s="175"/>
      <c r="LK26" s="175"/>
      <c r="LL26" s="175"/>
      <c r="LM26" s="175"/>
      <c r="LN26" s="175"/>
      <c r="LO26" s="175"/>
      <c r="LP26" s="175"/>
      <c r="LQ26" s="175"/>
      <c r="LR26" s="175"/>
      <c r="LS26" s="175"/>
      <c r="LT26" s="175"/>
      <c r="LU26" s="175"/>
      <c r="LV26" s="175"/>
      <c r="LW26" s="175"/>
      <c r="LX26" s="175"/>
      <c r="LY26" s="183"/>
      <c r="LZ26" s="183"/>
    </row>
    <row r="27" spans="1:338" s="1351" customFormat="1" ht="14.45" hidden="1" customHeight="1">
      <c r="A27" s="209">
        <v>265</v>
      </c>
      <c r="B27" s="209">
        <f>COUNTIFS($D$3:D27,D27,$F$3:F27,F27)</f>
        <v>1</v>
      </c>
      <c r="C27" s="1338">
        <v>13979</v>
      </c>
      <c r="D27" s="532" t="s">
        <v>773</v>
      </c>
      <c r="E27" s="525" t="s">
        <v>774</v>
      </c>
      <c r="F27" s="1339">
        <v>5461281551</v>
      </c>
      <c r="G27" s="164">
        <f>LEFT(H27,4)-CONCATENATE(IF(LEFT(F27, 2)&lt;MID(H27, 3, 4), 20, 19),LEFT(F27,2))</f>
        <v>66</v>
      </c>
      <c r="H27" s="532" t="s">
        <v>775</v>
      </c>
      <c r="I27" s="1433" t="s">
        <v>476</v>
      </c>
      <c r="J27" s="1398" t="s">
        <v>477</v>
      </c>
      <c r="K27" s="164" t="s">
        <v>478</v>
      </c>
      <c r="L27" s="164">
        <v>23</v>
      </c>
      <c r="M27" s="164" t="s">
        <v>713</v>
      </c>
      <c r="N27" s="1295" t="s">
        <v>490</v>
      </c>
      <c r="O27" s="231"/>
      <c r="P27" s="186" t="s">
        <v>776</v>
      </c>
      <c r="Q27" s="231"/>
      <c r="R27" s="386"/>
      <c r="S27" s="386"/>
      <c r="T27" s="226" t="s">
        <v>530</v>
      </c>
      <c r="U27" s="226"/>
      <c r="V27" s="387" t="s">
        <v>777</v>
      </c>
      <c r="W27" s="388" t="s">
        <v>778</v>
      </c>
      <c r="X27" s="1004"/>
      <c r="Y27" s="1004"/>
      <c r="Z27" s="386"/>
      <c r="AA27" s="225" t="s">
        <v>779</v>
      </c>
      <c r="AB27" s="125"/>
      <c r="AC27" s="230">
        <v>20080</v>
      </c>
      <c r="AD27" s="230">
        <v>462000</v>
      </c>
      <c r="AE27" s="231"/>
      <c r="AF27" s="231"/>
      <c r="AG27" s="231" t="s">
        <v>507</v>
      </c>
      <c r="AH27" s="1014">
        <v>10000</v>
      </c>
      <c r="AI27"/>
      <c r="AJ27"/>
      <c r="AK27" s="232"/>
      <c r="AL27" s="122"/>
      <c r="AM27"/>
      <c r="AN27" s="122"/>
      <c r="AO27" s="136">
        <v>9.3000000000000007</v>
      </c>
      <c r="AP27" s="137">
        <v>3.7</v>
      </c>
      <c r="AQ27" s="138">
        <v>86.7</v>
      </c>
      <c r="AR27" s="139">
        <f t="shared" ref="AR27:AR42" si="17">AO27+AP27+AQ27</f>
        <v>99.7</v>
      </c>
      <c r="AS27" s="140">
        <f t="shared" ref="AS27:AS42" si="18">AO27/AP27</f>
        <v>2.5135135135135136</v>
      </c>
      <c r="AT27" s="141">
        <f t="shared" ref="AT27:AT42" si="19">AO27/AP27*AQ27</f>
        <v>217.92162162162163</v>
      </c>
      <c r="AU27" s="142">
        <f t="shared" ref="AU27:AU42" si="20">AO27/(AP27+AQ27)</f>
        <v>0.10287610619469027</v>
      </c>
      <c r="AV27" s="143">
        <f>AW27*AO27/100</f>
        <v>8.5240000000000009</v>
      </c>
      <c r="AW27" s="143">
        <f>98-AY27-(CD27*100/AO27)</f>
        <v>91.655913978494624</v>
      </c>
      <c r="AX27" s="144">
        <v>0.43</v>
      </c>
      <c r="AY27" s="143">
        <f>AX27*100/AO27</f>
        <v>4.6236559139784941</v>
      </c>
      <c r="AZ27" s="122" t="s">
        <v>487</v>
      </c>
      <c r="BA27" s="204">
        <v>18.5</v>
      </c>
      <c r="BB27" s="147" t="s">
        <v>487</v>
      </c>
      <c r="BC27" s="153">
        <v>2.4300000000000002</v>
      </c>
      <c r="BD27" s="153"/>
      <c r="BE27" s="143"/>
      <c r="BF27" s="143"/>
      <c r="BG27" s="149">
        <v>7609</v>
      </c>
      <c r="BH27" s="233">
        <v>286.44</v>
      </c>
      <c r="BI27" s="234">
        <v>0.17</v>
      </c>
      <c r="BJ27" s="143">
        <v>69.599999999999994</v>
      </c>
      <c r="BK27" s="122">
        <v>30.4</v>
      </c>
      <c r="BL27" s="150">
        <f>BJ27/BK27</f>
        <v>2.2894736842105261</v>
      </c>
      <c r="BM27" s="206">
        <v>0.99</v>
      </c>
      <c r="BN27" s="153">
        <f>BM27*100/AO27</f>
        <v>10.64516129032258</v>
      </c>
      <c r="BO27" s="122" t="s">
        <v>487</v>
      </c>
      <c r="BP27" s="143">
        <v>23.5</v>
      </c>
      <c r="BQ27" s="234">
        <v>49.503999999999998</v>
      </c>
      <c r="BR27" s="158">
        <v>23206</v>
      </c>
      <c r="BS27" s="153">
        <f t="shared" ref="BS27:BS42" si="21">BX27+BZ27</f>
        <v>77.3</v>
      </c>
      <c r="BT27" s="158">
        <v>89.1</v>
      </c>
      <c r="BU27" s="158">
        <v>15101</v>
      </c>
      <c r="BV27" s="153">
        <f>100-BT27</f>
        <v>10.900000000000006</v>
      </c>
      <c r="BW27" s="1039">
        <f>BY27+CA27+CC27</f>
        <v>3.6297000000000001</v>
      </c>
      <c r="BX27" s="149">
        <v>11.2</v>
      </c>
      <c r="BY27" s="145">
        <f>BX27*AP27/100</f>
        <v>0.41439999999999999</v>
      </c>
      <c r="BZ27" s="158">
        <v>66.099999999999994</v>
      </c>
      <c r="CA27" s="145">
        <f>BZ27*AP27/100</f>
        <v>2.4457</v>
      </c>
      <c r="CB27" s="158">
        <v>20.8</v>
      </c>
      <c r="CC27" s="145">
        <f>CB27*AP27/100</f>
        <v>0.76960000000000006</v>
      </c>
      <c r="CD27" s="145">
        <v>0.16</v>
      </c>
      <c r="CE27" s="151">
        <v>99.7</v>
      </c>
      <c r="CF27" s="151">
        <v>8440</v>
      </c>
      <c r="CG27" s="151">
        <v>99.5</v>
      </c>
      <c r="CH27" s="151">
        <v>6243</v>
      </c>
      <c r="CI27" s="151">
        <v>66.099999999999994</v>
      </c>
      <c r="CJ27" s="151">
        <v>91.2</v>
      </c>
      <c r="CK27" s="151">
        <v>6037</v>
      </c>
      <c r="CL27" s="143">
        <f t="shared" ref="CL27:CL42" si="22">BX27/BZ27</f>
        <v>0.16944024205748864</v>
      </c>
      <c r="CM27" s="145"/>
      <c r="CN27" s="145"/>
      <c r="CO27" s="145"/>
      <c r="CP27" s="153"/>
      <c r="CQ27" s="143"/>
      <c r="CR27" s="143"/>
      <c r="CS27" s="135"/>
      <c r="CT27" s="145"/>
      <c r="CU27" s="236"/>
      <c r="CV27" s="236"/>
      <c r="CW27" s="145"/>
      <c r="CX27" s="145"/>
      <c r="CY27" s="122"/>
      <c r="CZ27" s="145"/>
      <c r="DA27" s="209"/>
      <c r="DB27" s="237" t="s">
        <v>780</v>
      </c>
      <c r="DC27" s="238"/>
      <c r="DD27" s="239" t="s">
        <v>781</v>
      </c>
      <c r="DE27" s="991"/>
      <c r="DF27" s="991"/>
      <c r="DG27" s="991"/>
      <c r="DH27" s="991"/>
      <c r="DI27" s="1375" t="s">
        <v>515</v>
      </c>
      <c r="DJ27" s="1399" t="s">
        <v>507</v>
      </c>
      <c r="DK27" s="166">
        <v>2</v>
      </c>
      <c r="DL27" s="166"/>
      <c r="DM27" s="166"/>
      <c r="DN27" s="164">
        <v>1</v>
      </c>
      <c r="DO27" s="166"/>
      <c r="DP27" s="164"/>
      <c r="DQ27" s="166"/>
      <c r="DR27" s="165">
        <v>37</v>
      </c>
      <c r="DS27" s="125" t="s">
        <v>490</v>
      </c>
      <c r="DT27" s="125">
        <v>25012</v>
      </c>
      <c r="DU27" s="125">
        <v>89</v>
      </c>
      <c r="DV27" s="125">
        <v>11</v>
      </c>
      <c r="DW27" s="125" t="s">
        <v>490</v>
      </c>
      <c r="DX27" s="125" t="s">
        <v>490</v>
      </c>
      <c r="DY27" s="125" t="s">
        <v>490</v>
      </c>
      <c r="DZ27" s="125" t="s">
        <v>490</v>
      </c>
      <c r="EA27" s="125">
        <v>0</v>
      </c>
      <c r="EB27" s="122"/>
      <c r="EC27" s="242"/>
      <c r="ED27" s="242"/>
      <c r="EE27" s="166">
        <v>23</v>
      </c>
      <c r="EF27" s="166">
        <v>60</v>
      </c>
      <c r="EG27" s="166">
        <v>3</v>
      </c>
      <c r="EH27" s="242"/>
      <c r="EI27" s="242">
        <v>154</v>
      </c>
      <c r="EJ27" s="242">
        <v>69</v>
      </c>
      <c r="EK27" s="369">
        <f t="shared" si="6"/>
        <v>29.094282341035587</v>
      </c>
      <c r="EL27" s="166">
        <v>2</v>
      </c>
      <c r="EM27" s="1354">
        <v>44195</v>
      </c>
      <c r="EN27" s="166">
        <v>3</v>
      </c>
      <c r="EO27" s="166">
        <v>2</v>
      </c>
      <c r="EP27" s="242" t="s">
        <v>782</v>
      </c>
      <c r="EQ27" s="1404">
        <v>44195</v>
      </c>
      <c r="ER27" s="1070">
        <v>13979</v>
      </c>
      <c r="ES27" s="1109">
        <v>75</v>
      </c>
      <c r="ET27" s="1109">
        <v>162049</v>
      </c>
      <c r="EU27" s="1109">
        <v>4000</v>
      </c>
      <c r="EV27" s="1109">
        <v>39780</v>
      </c>
      <c r="EW27" s="1109">
        <v>146692</v>
      </c>
      <c r="EX27" s="1193">
        <f>EW27/EU27*EV27/ES27</f>
        <v>19451.359200000003</v>
      </c>
      <c r="EY27" s="1075">
        <f>L27*EX27</f>
        <v>447381.26160000009</v>
      </c>
      <c r="EZ27" s="1009"/>
      <c r="FA27" s="1009"/>
      <c r="FB27" s="1009"/>
      <c r="FC27" s="1009"/>
      <c r="FD27" s="1068"/>
      <c r="FE27" s="1068"/>
      <c r="FF27" s="1068"/>
      <c r="FG27" s="1080"/>
      <c r="FH27" s="1084"/>
      <c r="FI27" s="1080"/>
      <c r="FJ27" s="1085"/>
      <c r="FK27" s="1017"/>
      <c r="FL27" s="133"/>
      <c r="FM27" s="122"/>
      <c r="FN27" s="213">
        <f>AC27/1000</f>
        <v>20.079999999999998</v>
      </c>
      <c r="FO27" s="133"/>
      <c r="FP27" s="141">
        <f>EW27*100/ET27</f>
        <v>90.523236798746055</v>
      </c>
      <c r="FQ27" s="247">
        <f>EX27/1000</f>
        <v>19.451359200000002</v>
      </c>
      <c r="FR27" s="170"/>
      <c r="FS27" s="174">
        <v>0</v>
      </c>
      <c r="FT27" s="183" t="s">
        <v>783</v>
      </c>
      <c r="FU27" s="183" t="s">
        <v>784</v>
      </c>
      <c r="FV27" s="183" t="s">
        <v>785</v>
      </c>
      <c r="FW27" s="125">
        <v>1</v>
      </c>
      <c r="FX27" s="188" t="s">
        <v>538</v>
      </c>
      <c r="FY27" s="125">
        <v>1</v>
      </c>
      <c r="FZ27" s="389" t="s">
        <v>539</v>
      </c>
      <c r="GA27" s="175"/>
      <c r="GB27" s="175"/>
      <c r="GC27" s="175"/>
      <c r="GD27" s="188">
        <v>1</v>
      </c>
      <c r="GE27" s="248" t="s">
        <v>786</v>
      </c>
      <c r="GF27" s="183" t="s">
        <v>787</v>
      </c>
      <c r="GG27" s="125">
        <v>1</v>
      </c>
      <c r="GH27" s="183" t="s">
        <v>788</v>
      </c>
      <c r="GI27" s="183" t="s">
        <v>789</v>
      </c>
      <c r="GJ27" s="1405"/>
      <c r="GK27" s="214">
        <v>44168</v>
      </c>
      <c r="GL27" s="1404" t="s">
        <v>497</v>
      </c>
      <c r="GM27" s="1406">
        <v>-1</v>
      </c>
      <c r="GN27" s="178" t="s">
        <v>543</v>
      </c>
      <c r="GO27" s="125"/>
      <c r="GP27" s="125"/>
      <c r="GQ27" s="125"/>
      <c r="GR27" s="428"/>
      <c r="GS27" s="165"/>
      <c r="GT27" s="165"/>
      <c r="GU27" s="133"/>
      <c r="GV27" s="249">
        <v>5.31</v>
      </c>
      <c r="GW27" s="249">
        <v>0</v>
      </c>
      <c r="GX27" s="249">
        <v>15035.28</v>
      </c>
      <c r="GY27" s="249">
        <v>0</v>
      </c>
      <c r="GZ27" s="249">
        <v>5.03</v>
      </c>
      <c r="HA27" s="249">
        <v>0</v>
      </c>
      <c r="HB27" s="249">
        <v>245259</v>
      </c>
      <c r="HC27" s="249">
        <v>231.55</v>
      </c>
      <c r="HD27" s="249">
        <v>699.6</v>
      </c>
      <c r="HE27" s="249">
        <v>124.87</v>
      </c>
      <c r="HF27" s="249">
        <v>35.69</v>
      </c>
      <c r="HG27" s="249">
        <v>0</v>
      </c>
      <c r="HH27" s="249">
        <v>1144.3900000000001</v>
      </c>
      <c r="HI27" s="215"/>
      <c r="HJ27" s="215">
        <v>7.85</v>
      </c>
      <c r="HK27" s="215">
        <v>69.599999999999994</v>
      </c>
      <c r="HL27" s="215">
        <v>4099</v>
      </c>
      <c r="HM27" s="215">
        <v>41.2</v>
      </c>
      <c r="HN27" s="215">
        <v>94.9</v>
      </c>
      <c r="HO27" s="215">
        <v>3189</v>
      </c>
      <c r="HP27" s="215"/>
      <c r="HQ27" s="215"/>
      <c r="HR27" s="215"/>
      <c r="HS27" s="215"/>
      <c r="HT27" s="215"/>
      <c r="HU27" s="215"/>
      <c r="HV27" s="215"/>
      <c r="HW27" s="215"/>
      <c r="HX27" s="215"/>
      <c r="HY27" s="215"/>
      <c r="HZ27" s="215"/>
      <c r="IA27" s="215"/>
      <c r="IB27" s="215"/>
      <c r="IC27" s="215"/>
      <c r="ID27" s="215"/>
      <c r="IE27" s="215"/>
      <c r="IF27" s="215"/>
      <c r="IG27" s="215"/>
      <c r="IH27" s="215"/>
      <c r="II27" s="215"/>
      <c r="IJ27" s="215"/>
      <c r="IK27" s="215"/>
      <c r="IL27" s="215"/>
      <c r="IM27" s="215">
        <v>87.5</v>
      </c>
      <c r="IN27" s="215">
        <v>4032</v>
      </c>
      <c r="IO27" s="215">
        <v>9.33</v>
      </c>
      <c r="IP27" s="215">
        <v>39.1</v>
      </c>
      <c r="IQ27" s="215">
        <v>7.49</v>
      </c>
      <c r="IR27" s="215">
        <v>3.67</v>
      </c>
      <c r="IS27" s="215">
        <v>100</v>
      </c>
      <c r="IT27" s="215">
        <v>4435</v>
      </c>
      <c r="IU27" s="215">
        <v>14.2</v>
      </c>
      <c r="IV27" s="215">
        <v>8.43</v>
      </c>
      <c r="IW27" s="215">
        <v>2.36</v>
      </c>
      <c r="IX27" s="215">
        <v>65.5</v>
      </c>
      <c r="IY27" s="215">
        <v>1621</v>
      </c>
      <c r="IZ27" s="215">
        <v>1.62</v>
      </c>
      <c r="JA27" s="215">
        <v>21.9</v>
      </c>
      <c r="JB27" s="215">
        <v>93.7</v>
      </c>
      <c r="JC27" s="215">
        <v>1.2</v>
      </c>
      <c r="JD27" s="215">
        <v>47</v>
      </c>
      <c r="JE27" s="252">
        <v>5</v>
      </c>
      <c r="JF27" s="1174"/>
      <c r="JG27" s="1439" t="s">
        <v>497</v>
      </c>
      <c r="JH27" s="1439" t="s">
        <v>2159</v>
      </c>
      <c r="JI27" s="1439"/>
      <c r="JJ27" s="182"/>
      <c r="JK27" s="183"/>
      <c r="JL27" s="183"/>
      <c r="JM27" s="183"/>
      <c r="JN27" s="183"/>
      <c r="JO27" s="183"/>
      <c r="JP27" s="183"/>
      <c r="JQ27" s="183"/>
      <c r="JR27" s="183"/>
      <c r="JS27" s="183"/>
      <c r="JT27" s="183"/>
      <c r="JU27" s="183"/>
      <c r="JV27" s="183"/>
      <c r="JW27" s="183"/>
      <c r="JX27" s="183"/>
      <c r="JY27" s="183"/>
      <c r="JZ27" s="183"/>
      <c r="KA27" s="183"/>
      <c r="KB27" s="183"/>
      <c r="KC27" s="183"/>
      <c r="KD27" s="183"/>
      <c r="KE27" s="183"/>
      <c r="KF27" s="183"/>
      <c r="KG27" s="183"/>
      <c r="KH27" s="183"/>
      <c r="KI27" s="183"/>
      <c r="KJ27" s="183"/>
      <c r="KK27" s="183"/>
      <c r="KL27" s="183"/>
      <c r="KM27" s="183"/>
      <c r="KN27" s="183"/>
      <c r="KO27" s="183"/>
      <c r="KP27" s="183"/>
      <c r="KQ27" s="183"/>
      <c r="KR27" s="183"/>
      <c r="KS27" s="183"/>
      <c r="KT27" s="183"/>
      <c r="KU27" s="183"/>
      <c r="KV27" s="183"/>
      <c r="KW27" s="183"/>
      <c r="KX27" s="183"/>
      <c r="KY27" s="183"/>
      <c r="KZ27" s="183"/>
      <c r="LA27" s="183"/>
      <c r="LB27" s="183"/>
      <c r="LC27" s="183"/>
      <c r="LD27" s="1434"/>
      <c r="LE27" s="164" t="s">
        <v>2160</v>
      </c>
      <c r="LF27" s="878" t="s">
        <v>2090</v>
      </c>
      <c r="LG27" s="878" t="s">
        <v>484</v>
      </c>
      <c r="LH27" s="878" t="s">
        <v>2085</v>
      </c>
      <c r="LI27" s="878" t="s">
        <v>2085</v>
      </c>
      <c r="LJ27" s="878" t="s">
        <v>2085</v>
      </c>
      <c r="LK27" s="878" t="s">
        <v>2085</v>
      </c>
      <c r="LL27" s="878" t="s">
        <v>484</v>
      </c>
      <c r="LM27" s="878" t="s">
        <v>2107</v>
      </c>
      <c r="LN27" s="878" t="s">
        <v>2107</v>
      </c>
      <c r="LO27" s="878"/>
      <c r="LP27" s="878"/>
      <c r="LQ27" s="878" t="s">
        <v>2107</v>
      </c>
      <c r="LR27" s="878" t="s">
        <v>2107</v>
      </c>
      <c r="LS27" s="878"/>
      <c r="LT27" s="878"/>
      <c r="LU27" s="878"/>
      <c r="LV27" s="878"/>
      <c r="LW27" s="878"/>
      <c r="LX27" s="878" t="s">
        <v>484</v>
      </c>
      <c r="LY27" s="878" t="s">
        <v>484</v>
      </c>
      <c r="LZ27" s="878" t="s">
        <v>484</v>
      </c>
    </row>
    <row r="28" spans="1:338" ht="14.45" hidden="1" customHeight="1">
      <c r="A28" s="122">
        <v>55</v>
      </c>
      <c r="B28" s="122">
        <f>COUNTIFS($D$3:D28,D28,$F$3:F28,F28)</f>
        <v>1</v>
      </c>
      <c r="C28" s="184">
        <v>8135</v>
      </c>
      <c r="D28" s="398" t="s">
        <v>680</v>
      </c>
      <c r="E28" s="186" t="s">
        <v>681</v>
      </c>
      <c r="F28" s="187">
        <v>5552021761</v>
      </c>
      <c r="G28" s="125">
        <v>63</v>
      </c>
      <c r="H28" s="398" t="s">
        <v>682</v>
      </c>
      <c r="I28" s="189" t="s">
        <v>683</v>
      </c>
      <c r="J28" s="190" t="s">
        <v>477</v>
      </c>
      <c r="K28" s="175" t="s">
        <v>478</v>
      </c>
      <c r="L28" s="125">
        <v>21</v>
      </c>
      <c r="M28" s="125">
        <v>1</v>
      </c>
      <c r="N28" s="191" t="s">
        <v>684</v>
      </c>
      <c r="O28" s="225"/>
      <c r="P28" s="186" t="s">
        <v>597</v>
      </c>
      <c r="Q28" s="225"/>
      <c r="R28" s="253"/>
      <c r="S28" s="317" t="s">
        <v>503</v>
      </c>
      <c r="T28" s="195" t="s">
        <v>523</v>
      </c>
      <c r="U28" s="196" t="s">
        <v>484</v>
      </c>
      <c r="V28" s="318" t="s">
        <v>599</v>
      </c>
      <c r="W28" s="255" t="s">
        <v>506</v>
      </c>
      <c r="X28" s="999" t="s">
        <v>484</v>
      </c>
      <c r="Y28" s="999" t="s">
        <v>484</v>
      </c>
      <c r="Z28" s="319"/>
      <c r="AA28" s="200"/>
      <c r="AB28" s="125"/>
      <c r="AC28" s="225"/>
      <c r="AD28" s="225"/>
      <c r="AE28" s="225"/>
      <c r="AF28" s="225"/>
      <c r="AG28" s="216" t="s">
        <v>485</v>
      </c>
      <c r="AH28" s="993"/>
      <c r="AO28" s="136">
        <v>17.7</v>
      </c>
      <c r="AP28" s="137">
        <v>17</v>
      </c>
      <c r="AQ28" s="138">
        <v>58.9</v>
      </c>
      <c r="AR28" s="139">
        <f t="shared" si="17"/>
        <v>93.6</v>
      </c>
      <c r="AS28" s="140">
        <f t="shared" si="18"/>
        <v>1.0411764705882351</v>
      </c>
      <c r="AT28" s="141">
        <f t="shared" si="19"/>
        <v>61.325294117647047</v>
      </c>
      <c r="AU28" s="142">
        <f t="shared" si="20"/>
        <v>0.23320158102766797</v>
      </c>
      <c r="AV28" s="143">
        <v>9.8000000000000007</v>
      </c>
      <c r="AW28" s="145" t="s">
        <v>487</v>
      </c>
      <c r="AX28" s="144" t="s">
        <v>487</v>
      </c>
      <c r="AY28" s="145" t="s">
        <v>487</v>
      </c>
      <c r="AZ28" s="149" t="s">
        <v>487</v>
      </c>
      <c r="BA28" s="204" t="s">
        <v>487</v>
      </c>
      <c r="BB28" s="205">
        <v>3.3000000000000002E-2</v>
      </c>
      <c r="BC28" s="148"/>
      <c r="BD28" s="148"/>
      <c r="BG28" s="145"/>
      <c r="BJ28" s="122">
        <v>31</v>
      </c>
      <c r="BK28" s="122">
        <v>68.7</v>
      </c>
      <c r="BL28" s="306">
        <v>0.45123726346433768</v>
      </c>
      <c r="BM28" s="206">
        <v>6.8000000000000005E-2</v>
      </c>
      <c r="BN28" s="153">
        <f>BM28*100/AO28</f>
        <v>0.38418079096045205</v>
      </c>
      <c r="BO28" s="149" t="s">
        <v>487</v>
      </c>
      <c r="BP28" s="145"/>
      <c r="BQ28" s="217"/>
      <c r="BS28" s="153">
        <f t="shared" si="21"/>
        <v>69.900000000000006</v>
      </c>
      <c r="BT28" s="145">
        <v>83.6</v>
      </c>
      <c r="BU28" s="174">
        <v>11192.75</v>
      </c>
      <c r="BV28" s="145">
        <v>16.400000000000006</v>
      </c>
      <c r="BW28" s="731">
        <v>14.5</v>
      </c>
      <c r="BX28" s="145">
        <v>49.5</v>
      </c>
      <c r="BY28" s="145">
        <v>8.77</v>
      </c>
      <c r="BZ28" s="145">
        <v>20.399999999999999</v>
      </c>
      <c r="CA28" s="145">
        <v>3.61</v>
      </c>
      <c r="CB28" s="145">
        <v>12</v>
      </c>
      <c r="CC28" s="145">
        <v>2.12</v>
      </c>
      <c r="CD28" s="145">
        <v>0</v>
      </c>
      <c r="CL28" s="143">
        <f t="shared" si="22"/>
        <v>2.4264705882352944</v>
      </c>
      <c r="CM28" s="145"/>
      <c r="CN28" s="145"/>
      <c r="CO28" s="145"/>
      <c r="CP28" s="148"/>
      <c r="CT28" s="145"/>
      <c r="CU28" s="145"/>
      <c r="CV28" s="145"/>
      <c r="CW28" s="145"/>
      <c r="CX28" s="145"/>
      <c r="CY28" s="209"/>
      <c r="CZ28" s="145"/>
      <c r="DA28" s="209">
        <v>3</v>
      </c>
      <c r="DB28" s="149" t="s">
        <v>685</v>
      </c>
      <c r="DE28" s="991"/>
      <c r="DF28" s="991"/>
      <c r="DG28" s="991"/>
      <c r="DH28" s="991"/>
      <c r="DI28" s="296" t="s">
        <v>515</v>
      </c>
      <c r="DJ28" s="220" t="s">
        <v>485</v>
      </c>
      <c r="DK28" s="162">
        <v>2</v>
      </c>
      <c r="DL28" s="166"/>
      <c r="DM28" s="166" t="s">
        <v>476</v>
      </c>
      <c r="DN28" s="166" t="s">
        <v>686</v>
      </c>
      <c r="DO28" s="166"/>
      <c r="DP28" s="166"/>
      <c r="DQ28" s="166"/>
      <c r="DR28" s="165" t="s">
        <v>490</v>
      </c>
      <c r="DS28" s="125" t="s">
        <v>490</v>
      </c>
      <c r="DT28" s="125">
        <v>479</v>
      </c>
      <c r="DU28" s="125">
        <v>41.1</v>
      </c>
      <c r="DV28" s="125">
        <v>58.9</v>
      </c>
      <c r="DW28" s="125" t="s">
        <v>490</v>
      </c>
      <c r="DX28" s="125" t="s">
        <v>490</v>
      </c>
      <c r="DY28" s="125" t="s">
        <v>490</v>
      </c>
      <c r="DZ28" s="125" t="s">
        <v>490</v>
      </c>
      <c r="EA28" s="125">
        <v>0</v>
      </c>
      <c r="EC28" s="166"/>
      <c r="ED28" s="166">
        <v>1</v>
      </c>
      <c r="EE28" s="166">
        <v>21</v>
      </c>
      <c r="EF28" s="166">
        <v>20</v>
      </c>
      <c r="EG28" s="166">
        <v>2</v>
      </c>
      <c r="EH28" s="166">
        <v>1</v>
      </c>
      <c r="EI28" s="166">
        <v>165</v>
      </c>
      <c r="EJ28" s="166">
        <v>62</v>
      </c>
      <c r="EK28" s="167">
        <f t="shared" si="6"/>
        <v>22.773186409550046</v>
      </c>
      <c r="EL28" s="166">
        <v>1</v>
      </c>
      <c r="EM28" s="166" t="s">
        <v>490</v>
      </c>
      <c r="EN28" s="166">
        <v>2</v>
      </c>
      <c r="EO28" s="166">
        <v>2</v>
      </c>
      <c r="EP28" s="166">
        <v>4</v>
      </c>
      <c r="EQ28" s="1230">
        <v>43194</v>
      </c>
      <c r="ER28" s="1068">
        <v>8135</v>
      </c>
      <c r="ES28" s="1008">
        <v>75</v>
      </c>
      <c r="ET28" s="1083">
        <v>1404</v>
      </c>
      <c r="EU28" s="1083">
        <v>2</v>
      </c>
      <c r="EV28" s="1074">
        <v>37.44</v>
      </c>
      <c r="EW28" s="1083">
        <v>576</v>
      </c>
      <c r="EX28" s="1075">
        <v>15.36</v>
      </c>
      <c r="EY28" s="1075">
        <v>322.56</v>
      </c>
      <c r="EZ28" s="1009"/>
      <c r="FA28" s="1009"/>
      <c r="FB28" s="1009"/>
      <c r="FC28" s="1009"/>
      <c r="FD28" s="1068"/>
      <c r="FE28" s="1068"/>
      <c r="FF28" s="1068"/>
      <c r="FG28" s="1080"/>
      <c r="FH28" s="1112"/>
      <c r="FI28" s="1080"/>
      <c r="FJ28" s="1115"/>
      <c r="FK28" s="1018" t="s">
        <v>485</v>
      </c>
      <c r="FL28" s="1009"/>
      <c r="FM28" s="172">
        <v>41.025641025641029</v>
      </c>
      <c r="FN28" s="213">
        <f>EX28/1000</f>
        <v>1.5359999999999999E-2</v>
      </c>
      <c r="FP28" s="172">
        <v>41.025641025641029</v>
      </c>
      <c r="FQ28" s="213">
        <v>1.5359999999999999E-2</v>
      </c>
      <c r="FR28" s="222">
        <f>DT28/EX28</f>
        <v>31.184895833333336</v>
      </c>
      <c r="FS28" s="222"/>
      <c r="FT28" s="223"/>
      <c r="FU28" s="223"/>
      <c r="FV28" s="223"/>
      <c r="FW28" s="166">
        <v>0</v>
      </c>
      <c r="FX28" s="166"/>
      <c r="FY28" s="166">
        <v>1</v>
      </c>
      <c r="FZ28" s="345"/>
      <c r="GA28" s="166"/>
      <c r="GB28" s="166"/>
      <c r="GC28" s="166"/>
      <c r="GD28" s="166"/>
      <c r="GE28" s="166"/>
      <c r="GF28" s="345"/>
      <c r="GG28" s="166" t="s">
        <v>687</v>
      </c>
      <c r="GH28" s="345" t="s">
        <v>688</v>
      </c>
      <c r="GI28" s="345" t="s">
        <v>689</v>
      </c>
      <c r="GJ28" s="346"/>
      <c r="GK28" s="214">
        <v>43173</v>
      </c>
      <c r="GL28" s="1230" t="s">
        <v>497</v>
      </c>
      <c r="GM28" s="1231">
        <v>-1</v>
      </c>
      <c r="GN28" s="347" t="s">
        <v>690</v>
      </c>
      <c r="GO28" s="348">
        <v>2.4823461476000004</v>
      </c>
      <c r="GP28" s="348">
        <v>0.12836948860400002</v>
      </c>
      <c r="GQ28" s="349">
        <v>0.35783688499999833</v>
      </c>
      <c r="GR28" s="350"/>
      <c r="GS28" s="350"/>
      <c r="GT28" s="350"/>
      <c r="GU28" s="122"/>
      <c r="HI28" s="165"/>
      <c r="HJ28" s="165"/>
      <c r="HK28" s="165"/>
      <c r="HL28" s="165"/>
      <c r="HM28" s="165"/>
      <c r="HN28" s="165"/>
      <c r="HO28" s="215"/>
      <c r="HP28" s="215"/>
      <c r="HQ28" s="165"/>
      <c r="HR28" s="165"/>
      <c r="HS28" s="165"/>
      <c r="HT28" s="165"/>
      <c r="HU28" s="165"/>
      <c r="HV28" s="165"/>
      <c r="HW28" s="165"/>
      <c r="HX28" s="165"/>
      <c r="HY28" s="165"/>
      <c r="HZ28" s="165"/>
      <c r="IA28" s="165"/>
      <c r="IB28" s="215"/>
      <c r="IC28" s="165"/>
      <c r="ID28" s="165"/>
      <c r="IE28" s="165"/>
      <c r="IF28" s="165"/>
      <c r="IG28" s="165"/>
      <c r="IH28" s="165"/>
      <c r="II28" s="165"/>
      <c r="IJ28" s="165"/>
      <c r="IK28" s="215"/>
      <c r="IL28" s="165"/>
      <c r="IM28" s="165"/>
      <c r="IN28" s="215"/>
      <c r="IO28" s="165"/>
      <c r="IP28" s="165"/>
      <c r="IQ28" s="165"/>
      <c r="IR28" s="165"/>
      <c r="IS28" s="165"/>
      <c r="IT28" s="215"/>
      <c r="IU28" s="165"/>
      <c r="IV28" s="165"/>
      <c r="IW28" s="165"/>
      <c r="IX28" s="165"/>
      <c r="IY28" s="165"/>
      <c r="IZ28" s="165"/>
      <c r="JA28" s="165"/>
      <c r="JB28" s="165"/>
      <c r="JC28" s="165"/>
      <c r="JD28" s="165"/>
      <c r="JE28" s="165"/>
      <c r="JF28" s="371"/>
      <c r="JG28" s="125"/>
      <c r="JH28" s="125"/>
      <c r="JI28" s="125"/>
      <c r="JJ28" s="241"/>
      <c r="JK28" s="166"/>
      <c r="JL28" s="166"/>
      <c r="JM28" s="166"/>
      <c r="JN28" s="166"/>
      <c r="JO28" s="166"/>
      <c r="JP28" s="166"/>
      <c r="JQ28" s="166"/>
      <c r="JR28" s="166"/>
      <c r="JS28" s="166"/>
      <c r="JT28" s="166"/>
      <c r="JU28" s="166"/>
      <c r="JV28" s="166"/>
      <c r="JW28" s="166"/>
      <c r="JX28" s="166"/>
      <c r="JY28" s="160"/>
      <c r="JZ28" s="166"/>
      <c r="KA28" s="166"/>
      <c r="KB28" s="166"/>
      <c r="KC28" s="166"/>
      <c r="KD28" s="166"/>
      <c r="KE28" s="166"/>
      <c r="KF28" s="166"/>
      <c r="KG28" s="166"/>
      <c r="KH28" s="166"/>
      <c r="KI28" s="166"/>
      <c r="KJ28" s="166"/>
      <c r="KK28" s="166"/>
      <c r="KL28" s="166"/>
      <c r="KM28" s="166"/>
      <c r="KN28" s="166"/>
      <c r="KO28" s="166"/>
      <c r="KP28" s="166"/>
      <c r="KQ28" s="166"/>
      <c r="KR28" s="166"/>
      <c r="KS28" s="166"/>
      <c r="KT28" s="166"/>
      <c r="KU28" s="166"/>
      <c r="KV28" s="166"/>
      <c r="KW28" s="166"/>
      <c r="KX28" s="166"/>
      <c r="KY28" s="166"/>
      <c r="KZ28" s="166"/>
      <c r="LA28" s="166"/>
      <c r="LB28" s="166"/>
      <c r="LC28" s="166"/>
      <c r="LD28" s="974"/>
      <c r="LE28" s="125"/>
      <c r="LF28" s="125"/>
      <c r="LG28" s="125"/>
      <c r="LH28" s="125"/>
      <c r="LI28" s="125"/>
      <c r="LJ28" s="125"/>
      <c r="LK28" s="125"/>
      <c r="LL28" s="125"/>
      <c r="LM28" s="125"/>
      <c r="LN28" s="125"/>
      <c r="LO28" s="125"/>
      <c r="LP28" s="125"/>
      <c r="LQ28" s="125"/>
      <c r="LR28" s="175"/>
      <c r="LS28" s="175"/>
      <c r="LT28" s="175"/>
      <c r="LU28" s="175"/>
      <c r="LV28" s="175"/>
      <c r="LW28" s="175"/>
      <c r="LX28" s="175"/>
      <c r="LY28" s="183"/>
      <c r="LZ28" s="183"/>
    </row>
    <row r="29" spans="1:338" ht="14.45" hidden="1" customHeight="1">
      <c r="A29" s="122">
        <v>99</v>
      </c>
      <c r="B29" s="122">
        <f>COUNTIFS($D$3:D29,D29,$F$3:F29,F29)</f>
        <v>1</v>
      </c>
      <c r="C29" s="184">
        <v>10429</v>
      </c>
      <c r="D29" s="398" t="s">
        <v>747</v>
      </c>
      <c r="E29" s="186" t="s">
        <v>748</v>
      </c>
      <c r="F29" s="187">
        <v>5805032662</v>
      </c>
      <c r="G29" s="125">
        <v>61</v>
      </c>
      <c r="H29" s="398" t="s">
        <v>749</v>
      </c>
      <c r="I29" s="269" t="s">
        <v>750</v>
      </c>
      <c r="J29" s="190" t="s">
        <v>477</v>
      </c>
      <c r="K29" s="125" t="s">
        <v>478</v>
      </c>
      <c r="L29" s="125">
        <v>8</v>
      </c>
      <c r="M29" s="188" t="s">
        <v>521</v>
      </c>
      <c r="N29" s="253" t="s">
        <v>490</v>
      </c>
      <c r="O29" s="225"/>
      <c r="P29" s="225" t="s">
        <v>548</v>
      </c>
      <c r="Q29" s="225"/>
      <c r="R29" s="253"/>
      <c r="S29" s="194" t="s">
        <v>484</v>
      </c>
      <c r="T29" s="197" t="s">
        <v>484</v>
      </c>
      <c r="U29" s="197" t="s">
        <v>484</v>
      </c>
      <c r="V29" s="254" t="s">
        <v>549</v>
      </c>
      <c r="W29" s="255" t="s">
        <v>484</v>
      </c>
      <c r="X29" s="999" t="s">
        <v>484</v>
      </c>
      <c r="Y29" s="1008" t="s">
        <v>484</v>
      </c>
      <c r="Z29" s="319"/>
      <c r="AA29" s="225"/>
      <c r="AB29" s="373"/>
      <c r="AC29" s="256">
        <v>11113</v>
      </c>
      <c r="AD29" s="257">
        <v>83</v>
      </c>
      <c r="AE29" s="225"/>
      <c r="AF29" s="225"/>
      <c r="AG29" s="216" t="s">
        <v>485</v>
      </c>
      <c r="AH29" s="1015">
        <v>300</v>
      </c>
      <c r="AK29" s="134"/>
      <c r="AO29" s="392">
        <v>21</v>
      </c>
      <c r="AP29" s="137">
        <v>23.6</v>
      </c>
      <c r="AQ29" s="138">
        <v>51.3</v>
      </c>
      <c r="AR29" s="139">
        <f t="shared" si="17"/>
        <v>95.9</v>
      </c>
      <c r="AS29" s="140">
        <f t="shared" si="18"/>
        <v>0.88983050847457623</v>
      </c>
      <c r="AT29" s="141">
        <f t="shared" si="19"/>
        <v>45.648305084745758</v>
      </c>
      <c r="AU29" s="142">
        <f t="shared" si="20"/>
        <v>0.28037383177570091</v>
      </c>
      <c r="AV29" s="145">
        <v>19.887</v>
      </c>
      <c r="AW29" s="143">
        <f t="shared" ref="AW29:AW42" si="23">95-AY29</f>
        <v>94.7</v>
      </c>
      <c r="AX29" s="144">
        <v>6.3E-2</v>
      </c>
      <c r="AY29" s="145">
        <v>0.3</v>
      </c>
      <c r="AZ29" s="149" t="s">
        <v>487</v>
      </c>
      <c r="BA29" s="259">
        <v>55.87</v>
      </c>
      <c r="BB29" s="207" t="s">
        <v>487</v>
      </c>
      <c r="BC29" s="260"/>
      <c r="BD29" s="171"/>
      <c r="BE29"/>
      <c r="BF29"/>
      <c r="BG29" s="145"/>
      <c r="BH29" s="233" t="s">
        <v>487</v>
      </c>
      <c r="BI29" s="261"/>
      <c r="BJ29" s="122">
        <v>45.2</v>
      </c>
      <c r="BK29" s="122">
        <v>54.8</v>
      </c>
      <c r="BL29" s="150">
        <f>BJ29/BK29</f>
        <v>0.82481751824817529</v>
      </c>
      <c r="BM29" s="151" t="s">
        <v>487</v>
      </c>
      <c r="BN29" s="122" t="s">
        <v>487</v>
      </c>
      <c r="BO29" s="149" t="s">
        <v>487</v>
      </c>
      <c r="BP29" s="143">
        <v>13.049999999999999</v>
      </c>
      <c r="BQ29" s="234">
        <v>12.04</v>
      </c>
      <c r="BR29" s="174" t="s">
        <v>487</v>
      </c>
      <c r="BS29" s="153">
        <f t="shared" si="21"/>
        <v>55.3</v>
      </c>
      <c r="BT29" s="262" t="s">
        <v>487</v>
      </c>
      <c r="BU29" s="263"/>
      <c r="BV29" s="262" t="s">
        <v>487</v>
      </c>
      <c r="BW29" s="418">
        <f>BY29+CA29+CC29</f>
        <v>23.6</v>
      </c>
      <c r="BX29" s="145">
        <v>26.5</v>
      </c>
      <c r="BY29" s="145">
        <f>BX29*AP29/(CB29+BZ29+BX29)</f>
        <v>6.5145833333333343</v>
      </c>
      <c r="BZ29" s="145">
        <v>28.8</v>
      </c>
      <c r="CA29" s="145">
        <f>BZ29*AP29/(CB29+BZ29+BX29)</f>
        <v>7.080000000000001</v>
      </c>
      <c r="CB29" s="145">
        <v>40.700000000000003</v>
      </c>
      <c r="CC29" s="145">
        <f>CB29*AP29/(CB29+BZ29+BX29)</f>
        <v>10.005416666666667</v>
      </c>
      <c r="CD29" s="262" t="s">
        <v>487</v>
      </c>
      <c r="CJ29" s="264"/>
      <c r="CK29" s="265"/>
      <c r="CL29" s="143">
        <f t="shared" si="22"/>
        <v>0.92013888888888884</v>
      </c>
      <c r="CM29" s="145"/>
      <c r="CN29" s="145"/>
      <c r="CO29" s="145"/>
      <c r="CP29" s="171"/>
      <c r="CQ29"/>
      <c r="CR29"/>
      <c r="CS29"/>
      <c r="CT29" s="145"/>
      <c r="CU29" s="236"/>
      <c r="CV29" s="236"/>
      <c r="CW29" s="145"/>
      <c r="CX29" s="145"/>
      <c r="CZ29" s="145"/>
      <c r="DA29" s="209">
        <v>5</v>
      </c>
      <c r="DB29" s="237" t="s">
        <v>751</v>
      </c>
      <c r="DD29" s="266" t="s">
        <v>752</v>
      </c>
      <c r="DE29" s="991"/>
      <c r="DF29" s="991"/>
      <c r="DG29" s="991"/>
      <c r="DH29" s="991"/>
      <c r="DI29" s="125" t="s">
        <v>489</v>
      </c>
      <c r="DJ29" s="361" t="s">
        <v>485</v>
      </c>
      <c r="DK29" s="166">
        <v>2</v>
      </c>
      <c r="DL29" s="166"/>
      <c r="DM29" s="166" t="s">
        <v>753</v>
      </c>
      <c r="DN29" s="166" t="s">
        <v>618</v>
      </c>
      <c r="DO29" s="166">
        <v>0</v>
      </c>
      <c r="DP29" s="166"/>
      <c r="DQ29" s="166"/>
      <c r="DR29" s="165">
        <v>21.1</v>
      </c>
      <c r="DS29" s="125" t="s">
        <v>490</v>
      </c>
      <c r="DT29" s="125">
        <v>734</v>
      </c>
      <c r="DU29" s="125">
        <v>56.8</v>
      </c>
      <c r="DV29" s="125">
        <v>43.2</v>
      </c>
      <c r="DW29" s="125" t="s">
        <v>490</v>
      </c>
      <c r="DX29" s="125" t="s">
        <v>490</v>
      </c>
      <c r="DY29" s="125" t="s">
        <v>490</v>
      </c>
      <c r="DZ29" s="125" t="s">
        <v>490</v>
      </c>
      <c r="EA29" s="125" t="s">
        <v>754</v>
      </c>
      <c r="EC29" s="242"/>
      <c r="ED29" s="242"/>
      <c r="EE29" s="166">
        <v>8</v>
      </c>
      <c r="EF29" s="166">
        <v>25</v>
      </c>
      <c r="EG29" s="163">
        <v>3</v>
      </c>
      <c r="EH29" s="166">
        <v>1</v>
      </c>
      <c r="EI29" s="166">
        <v>175</v>
      </c>
      <c r="EJ29" s="166">
        <v>107</v>
      </c>
      <c r="EK29" s="167">
        <v>34.9</v>
      </c>
      <c r="EL29" s="374">
        <v>1</v>
      </c>
      <c r="EM29" s="166"/>
      <c r="EN29" s="166">
        <v>2</v>
      </c>
      <c r="EO29" s="166">
        <v>2</v>
      </c>
      <c r="EP29" s="242"/>
      <c r="EQ29" s="1230">
        <v>43539</v>
      </c>
      <c r="ER29" s="1071">
        <v>10429</v>
      </c>
      <c r="ES29" s="1072">
        <v>59</v>
      </c>
      <c r="ET29" s="1008">
        <v>13160</v>
      </c>
      <c r="EU29" s="1008">
        <v>2</v>
      </c>
      <c r="EV29" s="1074">
        <f>ET29/ES29*EU29</f>
        <v>446.10169491525426</v>
      </c>
      <c r="EW29" s="1008">
        <v>2156</v>
      </c>
      <c r="EX29" s="1075">
        <f>EW29/ES29*EU29</f>
        <v>73.084745762711862</v>
      </c>
      <c r="EY29" s="1075">
        <f>L29*EX29</f>
        <v>584.67796610169489</v>
      </c>
      <c r="EZ29" s="1009"/>
      <c r="FA29" s="1009"/>
      <c r="FB29" s="1009"/>
      <c r="FC29" s="1009"/>
      <c r="FD29" s="1068"/>
      <c r="FE29" s="1068"/>
      <c r="FF29" s="1068"/>
      <c r="FG29" s="1080"/>
      <c r="FH29" s="1084"/>
      <c r="FI29" s="1080"/>
      <c r="FJ29" s="1085"/>
      <c r="FK29" s="1017"/>
      <c r="FL29" s="133"/>
      <c r="FM29" s="172">
        <f>EW29*100/ET29</f>
        <v>16.382978723404257</v>
      </c>
      <c r="FN29" s="213">
        <f>EX29/1000</f>
        <v>7.3084745762711859E-2</v>
      </c>
      <c r="FP29" s="172">
        <v>16.382978723404257</v>
      </c>
      <c r="FQ29" s="213">
        <v>7.3084745762711859E-2</v>
      </c>
      <c r="FR29" s="222">
        <f>DT29/EX29</f>
        <v>10.043135435992578</v>
      </c>
      <c r="FS29" s="174">
        <v>10</v>
      </c>
      <c r="FT29" s="223" t="s">
        <v>580</v>
      </c>
      <c r="FU29" s="223"/>
      <c r="FV29" s="223">
        <v>0</v>
      </c>
      <c r="FW29" s="166">
        <v>0</v>
      </c>
      <c r="FX29" s="166">
        <v>1</v>
      </c>
      <c r="FY29" s="166">
        <v>1</v>
      </c>
      <c r="FZ29" s="345" t="s">
        <v>755</v>
      </c>
      <c r="GA29" s="166">
        <v>1</v>
      </c>
      <c r="GB29" s="375">
        <v>43515</v>
      </c>
      <c r="GC29" s="242" t="s">
        <v>756</v>
      </c>
      <c r="GD29" s="166">
        <v>0</v>
      </c>
      <c r="GE29" s="166" t="s">
        <v>757</v>
      </c>
      <c r="GF29" s="345" t="s">
        <v>758</v>
      </c>
      <c r="GG29" s="166"/>
      <c r="GH29" s="345">
        <v>0</v>
      </c>
      <c r="GI29" s="345" t="s">
        <v>759</v>
      </c>
      <c r="GJ29" s="346"/>
      <c r="GK29" s="214">
        <v>43531</v>
      </c>
      <c r="GL29" s="1230" t="s">
        <v>497</v>
      </c>
      <c r="GM29" s="1231">
        <v>-1</v>
      </c>
      <c r="GN29" s="347" t="s">
        <v>760</v>
      </c>
      <c r="GO29" s="166"/>
      <c r="GP29" s="179">
        <v>9.2158486601999989</v>
      </c>
      <c r="GQ29" s="166"/>
      <c r="GR29" s="241"/>
      <c r="GS29" s="241"/>
      <c r="GT29" s="241"/>
      <c r="GU29" s="122"/>
      <c r="HI29" s="165"/>
      <c r="HJ29" s="165"/>
      <c r="HK29" s="165"/>
      <c r="HL29" s="165"/>
      <c r="HM29" s="165"/>
      <c r="HN29" s="165"/>
      <c r="HO29" s="215"/>
      <c r="HP29" s="215"/>
      <c r="HQ29" s="165"/>
      <c r="HR29" s="165"/>
      <c r="HS29" s="165"/>
      <c r="HT29" s="165"/>
      <c r="HU29" s="165"/>
      <c r="HV29" s="165"/>
      <c r="HW29" s="165"/>
      <c r="HX29" s="165"/>
      <c r="HY29" s="165"/>
      <c r="HZ29" s="165"/>
      <c r="IA29" s="165"/>
      <c r="IB29" s="215"/>
      <c r="IC29" s="165"/>
      <c r="ID29" s="165"/>
      <c r="IE29" s="165"/>
      <c r="IF29" s="165"/>
      <c r="IG29" s="165"/>
      <c r="IH29" s="165"/>
      <c r="II29" s="165"/>
      <c r="IJ29" s="165"/>
      <c r="IK29" s="215"/>
      <c r="IL29" s="165"/>
      <c r="IM29" s="165"/>
      <c r="IN29" s="215"/>
      <c r="IO29" s="165"/>
      <c r="IP29" s="165"/>
      <c r="IQ29" s="165"/>
      <c r="IR29" s="165"/>
      <c r="IS29" s="165"/>
      <c r="IT29" s="215"/>
      <c r="IU29" s="165"/>
      <c r="IV29" s="165"/>
      <c r="IW29" s="165"/>
      <c r="IX29" s="165"/>
      <c r="IY29" s="165"/>
      <c r="IZ29" s="165"/>
      <c r="JA29" s="165"/>
      <c r="JB29" s="165"/>
      <c r="JC29" s="165"/>
      <c r="JD29" s="165"/>
      <c r="JE29" s="165"/>
      <c r="JF29" s="371"/>
      <c r="JG29" s="125"/>
      <c r="JH29" s="125"/>
      <c r="JI29" s="125"/>
      <c r="JJ29" s="241"/>
      <c r="JK29" s="166"/>
      <c r="JL29" s="166"/>
      <c r="JM29" s="166"/>
      <c r="JN29" s="166"/>
      <c r="JO29" s="166"/>
      <c r="JP29" s="166"/>
      <c r="JQ29" s="166"/>
      <c r="JR29" s="166"/>
      <c r="JS29" s="166"/>
      <c r="JT29" s="166"/>
      <c r="JU29" s="166"/>
      <c r="JV29" s="166"/>
      <c r="JW29" s="166"/>
      <c r="JX29" s="166"/>
      <c r="JY29" s="160"/>
      <c r="JZ29" s="166"/>
      <c r="KA29" s="166"/>
      <c r="KB29" s="166"/>
      <c r="KC29" s="166"/>
      <c r="KD29" s="166"/>
      <c r="KE29" s="166"/>
      <c r="KF29" s="166"/>
      <c r="KG29" s="166"/>
      <c r="KH29" s="166"/>
      <c r="KI29" s="166"/>
      <c r="KJ29" s="166"/>
      <c r="KK29" s="166"/>
      <c r="KL29" s="166"/>
      <c r="KM29" s="166"/>
      <c r="KN29" s="166"/>
      <c r="KO29" s="166"/>
      <c r="KP29" s="166"/>
      <c r="KQ29" s="166"/>
      <c r="KR29" s="166"/>
      <c r="KS29" s="166"/>
      <c r="KT29" s="166"/>
      <c r="KU29" s="166"/>
      <c r="KV29" s="166"/>
      <c r="KW29" s="166"/>
      <c r="KX29" s="166"/>
      <c r="KY29" s="166"/>
      <c r="KZ29" s="166"/>
      <c r="LA29" s="166"/>
      <c r="LB29" s="166"/>
      <c r="LC29" s="166"/>
      <c r="LD29" s="974"/>
      <c r="LE29" s="125"/>
      <c r="LF29" s="125"/>
      <c r="LG29" s="125"/>
      <c r="LH29" s="125"/>
      <c r="LI29" s="125"/>
      <c r="LJ29" s="125"/>
      <c r="LK29" s="125"/>
      <c r="LL29" s="125"/>
      <c r="LM29" s="125"/>
      <c r="LN29" s="125"/>
      <c r="LO29" s="125"/>
      <c r="LP29" s="125"/>
      <c r="LQ29" s="125"/>
      <c r="LR29" s="175"/>
      <c r="LS29" s="175"/>
      <c r="LT29" s="175"/>
      <c r="LU29" s="175"/>
      <c r="LV29" s="175"/>
      <c r="LW29" s="175"/>
      <c r="LX29" s="175"/>
      <c r="LY29" s="183"/>
      <c r="LZ29" s="183"/>
    </row>
    <row r="30" spans="1:338" ht="14.45" hidden="1" customHeight="1">
      <c r="A30" s="122">
        <v>304</v>
      </c>
      <c r="B30" s="122">
        <f>COUNTIFS($D$3:D30,D30,$F$3:F30,F30)</f>
        <v>1</v>
      </c>
      <c r="C30" s="400">
        <v>7520</v>
      </c>
      <c r="D30" s="398" t="s">
        <v>678</v>
      </c>
      <c r="E30" s="186" t="s">
        <v>679</v>
      </c>
      <c r="F30" s="187">
        <v>6355171020</v>
      </c>
      <c r="G30" s="125">
        <v>54</v>
      </c>
      <c r="H30" s="401" t="s">
        <v>511</v>
      </c>
      <c r="I30" s="189" t="s">
        <v>476</v>
      </c>
      <c r="J30" s="190" t="s">
        <v>477</v>
      </c>
      <c r="K30" s="129" t="s">
        <v>478</v>
      </c>
      <c r="L30" s="125">
        <v>25</v>
      </c>
      <c r="M30" s="188">
        <v>1</v>
      </c>
      <c r="N30" s="191" t="s">
        <v>490</v>
      </c>
      <c r="O30" s="186">
        <v>10</v>
      </c>
      <c r="P30" s="192" t="s">
        <v>502</v>
      </c>
      <c r="Q30" s="192"/>
      <c r="R30" s="193"/>
      <c r="S30" s="194" t="s">
        <v>503</v>
      </c>
      <c r="T30" s="195" t="s">
        <v>504</v>
      </c>
      <c r="U30" s="196" t="s">
        <v>484</v>
      </c>
      <c r="V30" s="197" t="s">
        <v>505</v>
      </c>
      <c r="W30" s="198" t="s">
        <v>506</v>
      </c>
      <c r="X30" s="999" t="s">
        <v>484</v>
      </c>
      <c r="Y30" s="999" t="s">
        <v>484</v>
      </c>
      <c r="Z30" s="199"/>
      <c r="AA30" s="200"/>
      <c r="AB30" s="201"/>
      <c r="AC30" s="202"/>
      <c r="AD30" s="202"/>
      <c r="AE30" s="202"/>
      <c r="AF30" s="202"/>
      <c r="AG30" s="216" t="s">
        <v>485</v>
      </c>
      <c r="AH30" s="1009"/>
      <c r="AK30" s="134"/>
      <c r="AM30" s="135"/>
      <c r="AO30" s="136">
        <v>18.899999999999999</v>
      </c>
      <c r="AP30" s="137">
        <v>52.9</v>
      </c>
      <c r="AQ30" s="138">
        <v>24.8</v>
      </c>
      <c r="AR30" s="139">
        <f t="shared" si="17"/>
        <v>96.6</v>
      </c>
      <c r="AS30" s="140">
        <f t="shared" si="18"/>
        <v>0.35727788279773154</v>
      </c>
      <c r="AT30" s="141">
        <f t="shared" si="19"/>
        <v>8.8604914933837424</v>
      </c>
      <c r="AU30" s="142">
        <f t="shared" si="20"/>
        <v>0.24324324324324323</v>
      </c>
      <c r="AV30" s="143">
        <v>17.370989999999995</v>
      </c>
      <c r="AW30" s="143">
        <f t="shared" si="23"/>
        <v>91.91</v>
      </c>
      <c r="AX30" s="144">
        <v>0.58400999999999992</v>
      </c>
      <c r="AY30" s="145">
        <v>3.09</v>
      </c>
      <c r="AZ30" s="149" t="s">
        <v>487</v>
      </c>
      <c r="BA30" s="204">
        <v>24</v>
      </c>
      <c r="BB30" s="205">
        <v>0.2</v>
      </c>
      <c r="BC30" s="148"/>
      <c r="BD30" s="148"/>
      <c r="BE30" s="149"/>
      <c r="BF30" s="149"/>
      <c r="BG30" s="145"/>
      <c r="BH30" s="149"/>
      <c r="BJ30" s="149">
        <v>42.6</v>
      </c>
      <c r="BK30" s="149">
        <v>56.2</v>
      </c>
      <c r="BL30" s="150">
        <v>0.75800711743772242</v>
      </c>
      <c r="BM30" s="206">
        <v>0.49</v>
      </c>
      <c r="BN30" s="153">
        <f>BM30*100/AO30</f>
        <v>2.592592592592593</v>
      </c>
      <c r="BO30" s="149" t="s">
        <v>487</v>
      </c>
      <c r="BP30" s="145">
        <v>69</v>
      </c>
      <c r="BQ30" s="217">
        <v>73.400000000000006</v>
      </c>
      <c r="BR30" s="152"/>
      <c r="BS30" s="153">
        <f t="shared" si="21"/>
        <v>87.1</v>
      </c>
      <c r="BT30" s="152">
        <v>99.2</v>
      </c>
      <c r="BU30" s="218">
        <v>18597.027027027027</v>
      </c>
      <c r="BV30" s="152">
        <f>100-BT30</f>
        <v>0.79999999999999716</v>
      </c>
      <c r="BW30" s="418">
        <f>BY30+CA30+CC30</f>
        <v>52.106499999999997</v>
      </c>
      <c r="BX30" s="152">
        <v>59.9</v>
      </c>
      <c r="BY30" s="145">
        <f>BX30*AP30/100</f>
        <v>31.687100000000001</v>
      </c>
      <c r="BZ30" s="152">
        <v>27.2</v>
      </c>
      <c r="CA30" s="145">
        <f>BZ30*AP30/100</f>
        <v>14.388799999999998</v>
      </c>
      <c r="CB30" s="152">
        <v>11.4</v>
      </c>
      <c r="CC30" s="145">
        <f>CB30*AP30/100</f>
        <v>6.0306000000000006</v>
      </c>
      <c r="CD30" s="152"/>
      <c r="CL30" s="143">
        <f t="shared" si="22"/>
        <v>2.2022058823529411</v>
      </c>
      <c r="CM30" s="145"/>
      <c r="CN30" s="145"/>
      <c r="CO30" s="145"/>
      <c r="CP30" s="148"/>
      <c r="CQ30" s="149"/>
      <c r="CR30" s="149"/>
      <c r="CS30" s="149"/>
      <c r="CT30" s="145"/>
      <c r="CU30" s="145"/>
      <c r="CV30" s="145"/>
      <c r="CW30" s="145"/>
      <c r="CX30" s="145"/>
      <c r="CY30" s="209"/>
      <c r="CZ30" s="145"/>
      <c r="DA30" s="209"/>
      <c r="DB30" s="158" t="s">
        <v>300</v>
      </c>
      <c r="DE30" s="991"/>
      <c r="DF30" s="991"/>
      <c r="DG30" s="991"/>
      <c r="DH30" s="991"/>
      <c r="DI30" s="296" t="s">
        <v>515</v>
      </c>
      <c r="DJ30" s="220" t="s">
        <v>485</v>
      </c>
      <c r="DK30" s="162">
        <v>2</v>
      </c>
      <c r="DL30" s="166"/>
      <c r="DM30" s="166"/>
      <c r="DN30" s="164">
        <v>0</v>
      </c>
      <c r="DO30" s="166"/>
      <c r="DP30" s="168"/>
      <c r="DQ30" s="166"/>
      <c r="DR30" s="165" t="s">
        <v>490</v>
      </c>
      <c r="DS30" s="125" t="s">
        <v>490</v>
      </c>
      <c r="DT30" s="125">
        <v>187</v>
      </c>
      <c r="DU30" s="125">
        <v>37.4</v>
      </c>
      <c r="DV30" s="125">
        <v>62.6</v>
      </c>
      <c r="DW30" s="125" t="s">
        <v>490</v>
      </c>
      <c r="DX30" s="125" t="s">
        <v>490</v>
      </c>
      <c r="DY30" s="125" t="s">
        <v>490</v>
      </c>
      <c r="DZ30" s="125" t="s">
        <v>490</v>
      </c>
      <c r="EA30" s="125">
        <v>0</v>
      </c>
      <c r="EC30" s="166"/>
      <c r="ED30" s="166">
        <v>1</v>
      </c>
      <c r="EE30" s="166">
        <v>25</v>
      </c>
      <c r="EF30" s="166"/>
      <c r="EG30" s="163">
        <v>3</v>
      </c>
      <c r="EH30" s="166">
        <v>1</v>
      </c>
      <c r="EI30" s="166">
        <v>165</v>
      </c>
      <c r="EJ30" s="166">
        <v>78</v>
      </c>
      <c r="EK30" s="167">
        <f>EJ30/(EI30*EI30*0.01*0.01)</f>
        <v>28.65013774104683</v>
      </c>
      <c r="EL30" s="166">
        <v>2</v>
      </c>
      <c r="EM30" s="168" t="s">
        <v>490</v>
      </c>
      <c r="EN30" s="166">
        <v>0</v>
      </c>
      <c r="EO30" s="166">
        <v>0</v>
      </c>
      <c r="EP30" s="166">
        <v>2</v>
      </c>
      <c r="EQ30" s="1230">
        <v>43109</v>
      </c>
      <c r="ER30" s="1067">
        <v>7520</v>
      </c>
      <c r="ES30" s="1083">
        <v>75</v>
      </c>
      <c r="ET30" s="1008">
        <v>349</v>
      </c>
      <c r="EU30" s="1083">
        <v>2</v>
      </c>
      <c r="EV30" s="1074">
        <v>9.3066666666666666</v>
      </c>
      <c r="EW30" s="1074"/>
      <c r="EX30" s="1163">
        <v>9.3066666666666666</v>
      </c>
      <c r="EY30" s="1163"/>
      <c r="EZ30" s="1083"/>
      <c r="FA30" s="1083"/>
      <c r="FB30" s="1083"/>
      <c r="FC30" s="1083"/>
      <c r="FD30" s="1135"/>
      <c r="FE30" s="1135"/>
      <c r="FF30" s="1135"/>
      <c r="FG30" s="1202"/>
      <c r="FH30" s="1112">
        <v>20.093123209169054</v>
      </c>
      <c r="FI30" s="1112"/>
      <c r="FJ30" s="1207">
        <v>187</v>
      </c>
      <c r="FK30" s="1154" t="s">
        <v>485</v>
      </c>
      <c r="FL30" s="1009"/>
      <c r="FM30" s="122"/>
      <c r="FQ30" s="173">
        <f>DT30/1000</f>
        <v>0.187</v>
      </c>
      <c r="FR30" s="222">
        <f>DT30/EX30</f>
        <v>20.093123209169054</v>
      </c>
      <c r="FS30" s="222"/>
      <c r="FT30" s="223"/>
      <c r="FU30" s="223"/>
      <c r="FV30" s="223"/>
      <c r="GF30" s="175"/>
      <c r="GJ30" s="165"/>
      <c r="GK30" s="404">
        <v>43073</v>
      </c>
      <c r="GL30" s="1230" t="s">
        <v>497</v>
      </c>
      <c r="GM30" s="1231">
        <v>-1</v>
      </c>
      <c r="GN30" s="178"/>
      <c r="GR30" s="165"/>
      <c r="GS30" s="165"/>
      <c r="GT30" s="165"/>
      <c r="GU30" s="122"/>
      <c r="HI30" s="165"/>
      <c r="HJ30" s="253"/>
      <c r="HK30" s="253"/>
      <c r="HL30" s="253"/>
      <c r="HM30" s="253"/>
      <c r="HN30" s="253"/>
      <c r="HO30" s="367"/>
      <c r="HP30" s="367"/>
      <c r="HQ30" s="253"/>
      <c r="HR30" s="253"/>
      <c r="HS30" s="253"/>
      <c r="HT30" s="253"/>
      <c r="HU30" s="253"/>
      <c r="HV30" s="253"/>
      <c r="HW30" s="253"/>
      <c r="HX30" s="253"/>
      <c r="HY30" s="253"/>
      <c r="HZ30" s="253"/>
      <c r="IA30" s="253"/>
      <c r="IB30" s="367"/>
      <c r="IC30" s="253"/>
      <c r="ID30" s="253"/>
      <c r="IE30" s="253"/>
      <c r="IF30" s="253"/>
      <c r="IG30" s="253"/>
      <c r="IH30" s="253"/>
      <c r="II30" s="253"/>
      <c r="IJ30" s="253"/>
      <c r="IK30" s="367"/>
      <c r="IL30" s="253"/>
      <c r="IM30" s="253"/>
      <c r="IN30" s="367"/>
      <c r="IO30" s="253"/>
      <c r="IP30" s="253"/>
      <c r="IQ30" s="253"/>
      <c r="IR30" s="253"/>
      <c r="IS30" s="253"/>
      <c r="IT30" s="367"/>
      <c r="IU30" s="253"/>
      <c r="IV30" s="253"/>
      <c r="IW30" s="253"/>
      <c r="IX30" s="253"/>
      <c r="IY30" s="253"/>
      <c r="IZ30" s="253"/>
      <c r="JA30" s="253"/>
      <c r="JB30" s="253"/>
      <c r="JC30" s="253"/>
      <c r="JD30" s="253"/>
      <c r="JE30" s="253"/>
      <c r="JF30" s="917"/>
      <c r="JG30" s="125"/>
      <c r="JH30" s="125"/>
      <c r="JI30" s="125"/>
      <c r="JJ30" s="182"/>
      <c r="JK30" s="183"/>
      <c r="JL30" s="183"/>
      <c r="JM30" s="183"/>
      <c r="JN30" s="183"/>
      <c r="JO30" s="183"/>
      <c r="JP30" s="183"/>
      <c r="JQ30" s="183"/>
      <c r="JR30" s="183"/>
      <c r="JS30" s="183"/>
      <c r="JT30" s="183"/>
      <c r="JU30" s="183"/>
      <c r="JV30" s="183"/>
      <c r="JW30" s="183"/>
      <c r="JX30" s="183"/>
      <c r="JY30" s="183"/>
      <c r="JZ30" s="183"/>
      <c r="KA30" s="183"/>
      <c r="KB30" s="183"/>
      <c r="KC30" s="183"/>
      <c r="KD30" s="183"/>
      <c r="KE30" s="183"/>
      <c r="KF30" s="183"/>
      <c r="KG30" s="183"/>
      <c r="KH30" s="183"/>
      <c r="KI30" s="183"/>
      <c r="KJ30" s="183"/>
      <c r="KK30" s="183"/>
      <c r="KL30" s="183"/>
      <c r="KM30" s="183"/>
      <c r="KN30" s="183"/>
      <c r="KO30" s="183"/>
      <c r="KP30" s="183"/>
      <c r="KQ30" s="183"/>
      <c r="KR30" s="183"/>
      <c r="KS30" s="183"/>
      <c r="KT30" s="183"/>
      <c r="KU30" s="183"/>
      <c r="KV30" s="183"/>
      <c r="KW30" s="183"/>
      <c r="KX30" s="183"/>
      <c r="KY30" s="183"/>
      <c r="KZ30" s="183"/>
      <c r="LA30" s="183"/>
      <c r="LB30" s="183"/>
      <c r="LC30" s="183"/>
      <c r="LD30" s="1434"/>
      <c r="LE30" s="125"/>
      <c r="LF30" s="125"/>
      <c r="LG30" s="125"/>
      <c r="LH30" s="125"/>
      <c r="LI30" s="125"/>
      <c r="LJ30" s="125"/>
      <c r="LK30" s="125"/>
      <c r="LL30" s="125"/>
      <c r="LM30" s="125"/>
      <c r="LN30" s="125"/>
      <c r="LO30" s="125"/>
      <c r="LP30" s="125"/>
      <c r="LQ30" s="125"/>
      <c r="LR30" s="175"/>
      <c r="LS30" s="175"/>
      <c r="LT30" s="175"/>
      <c r="LU30" s="175"/>
      <c r="LV30" s="175"/>
      <c r="LW30" s="175"/>
      <c r="LX30" s="175"/>
      <c r="LY30" s="183"/>
      <c r="LZ30" s="183"/>
    </row>
    <row r="31" spans="1:338" ht="14.45" hidden="1" customHeight="1">
      <c r="A31" s="122">
        <v>107</v>
      </c>
      <c r="B31" s="122">
        <f>COUNTIFS($D$3:D31,D31,$F$3:F31,F31)</f>
        <v>1</v>
      </c>
      <c r="C31" s="184">
        <v>8644</v>
      </c>
      <c r="D31" s="398" t="s">
        <v>700</v>
      </c>
      <c r="E31" s="186" t="s">
        <v>649</v>
      </c>
      <c r="F31" s="187">
        <v>6411300731</v>
      </c>
      <c r="G31" s="125">
        <v>54</v>
      </c>
      <c r="H31" s="398" t="s">
        <v>701</v>
      </c>
      <c r="I31" s="189" t="s">
        <v>702</v>
      </c>
      <c r="J31" s="190" t="s">
        <v>477</v>
      </c>
      <c r="K31" s="175" t="s">
        <v>478</v>
      </c>
      <c r="L31" s="125">
        <v>7.5</v>
      </c>
      <c r="M31" s="188">
        <v>6</v>
      </c>
      <c r="N31" s="191" t="s">
        <v>684</v>
      </c>
      <c r="O31" s="186"/>
      <c r="P31" s="192" t="s">
        <v>703</v>
      </c>
      <c r="Q31" s="192"/>
      <c r="R31" s="193"/>
      <c r="S31" s="317" t="s">
        <v>598</v>
      </c>
      <c r="T31" s="195" t="s">
        <v>523</v>
      </c>
      <c r="U31" s="196" t="s">
        <v>484</v>
      </c>
      <c r="V31" s="318" t="s">
        <v>599</v>
      </c>
      <c r="W31" s="255" t="s">
        <v>506</v>
      </c>
      <c r="X31" s="999"/>
      <c r="Y31" s="999"/>
      <c r="Z31" s="199"/>
      <c r="AA31" s="200"/>
      <c r="AB31" s="201"/>
      <c r="AC31" s="225">
        <v>4383</v>
      </c>
      <c r="AD31" s="351">
        <v>876.6</v>
      </c>
      <c r="AE31" s="225">
        <v>1</v>
      </c>
      <c r="AF31" s="225">
        <v>476</v>
      </c>
      <c r="AG31" s="216" t="s">
        <v>485</v>
      </c>
      <c r="AH31" s="1009" t="s">
        <v>704</v>
      </c>
      <c r="AO31" s="136">
        <v>25.7</v>
      </c>
      <c r="AP31" s="137">
        <v>68.5</v>
      </c>
      <c r="AQ31" s="138">
        <v>2.93</v>
      </c>
      <c r="AR31" s="139">
        <f t="shared" si="17"/>
        <v>97.13000000000001</v>
      </c>
      <c r="AS31" s="140">
        <f t="shared" si="18"/>
        <v>0.37518248175182478</v>
      </c>
      <c r="AT31" s="141">
        <f t="shared" si="19"/>
        <v>1.0992846715328466</v>
      </c>
      <c r="AU31" s="142">
        <f t="shared" si="20"/>
        <v>0.35979280414391707</v>
      </c>
      <c r="AV31" s="143">
        <v>23.3613</v>
      </c>
      <c r="AW31" s="143">
        <f t="shared" si="23"/>
        <v>90.9</v>
      </c>
      <c r="AX31" s="144">
        <v>1.0536999999999999</v>
      </c>
      <c r="AY31" s="143">
        <v>4.0999999999999996</v>
      </c>
      <c r="AZ31" s="149" t="s">
        <v>487</v>
      </c>
      <c r="BA31" s="204"/>
      <c r="BB31" s="207" t="s">
        <v>487</v>
      </c>
      <c r="BD31" s="320"/>
      <c r="BG31" s="145"/>
      <c r="BH31" s="135"/>
      <c r="BI31" s="234"/>
      <c r="BJ31" s="122">
        <v>31.4</v>
      </c>
      <c r="BK31" s="122">
        <v>68.599999999999994</v>
      </c>
      <c r="BL31" s="306">
        <v>0.45772594752186591</v>
      </c>
      <c r="BM31" s="206">
        <v>0.15</v>
      </c>
      <c r="BN31" s="153">
        <f>BM31*100/AO31</f>
        <v>0.58365758754863817</v>
      </c>
      <c r="BO31" s="149" t="s">
        <v>487</v>
      </c>
      <c r="BP31" s="122">
        <v>19</v>
      </c>
      <c r="BQ31" s="147">
        <v>30</v>
      </c>
      <c r="BR31" s="174">
        <v>32126.875</v>
      </c>
      <c r="BS31" s="153">
        <f t="shared" si="21"/>
        <v>67.100000000000009</v>
      </c>
      <c r="BT31" s="145">
        <v>93.4</v>
      </c>
      <c r="BU31" s="174">
        <v>12468.444444444445</v>
      </c>
      <c r="BV31" s="145">
        <v>6.5999999999999943</v>
      </c>
      <c r="BW31" s="1020">
        <v>61.379999999999995</v>
      </c>
      <c r="BX31" s="145">
        <v>54.7</v>
      </c>
      <c r="BY31" s="145">
        <v>37.799999999999997</v>
      </c>
      <c r="BZ31" s="145">
        <v>12.4</v>
      </c>
      <c r="CA31" s="145">
        <v>8.58</v>
      </c>
      <c r="CB31" s="145">
        <v>21.7</v>
      </c>
      <c r="CC31" s="145">
        <v>15</v>
      </c>
      <c r="CD31" s="145">
        <v>0</v>
      </c>
      <c r="CJ31" s="122">
        <v>84.3</v>
      </c>
      <c r="CK31" s="135">
        <v>7582.9452054794519</v>
      </c>
      <c r="CL31" s="157">
        <f t="shared" si="22"/>
        <v>4.411290322580645</v>
      </c>
      <c r="CM31" s="145"/>
      <c r="CN31" s="145"/>
      <c r="CO31" s="145"/>
      <c r="CP31" s="320"/>
      <c r="CT31" s="145"/>
      <c r="CU31" s="145"/>
      <c r="CV31" s="145"/>
      <c r="CW31" s="145"/>
      <c r="CX31" s="145"/>
      <c r="CY31" s="209"/>
      <c r="CZ31" s="145"/>
      <c r="DA31" s="209">
        <v>3</v>
      </c>
      <c r="DB31" s="237" t="s">
        <v>488</v>
      </c>
      <c r="DE31" s="991"/>
      <c r="DF31" s="991"/>
      <c r="DG31" s="991"/>
      <c r="DH31" s="991"/>
      <c r="DI31" s="160" t="s">
        <v>489</v>
      </c>
      <c r="DJ31" s="220" t="s">
        <v>485</v>
      </c>
      <c r="DK31" s="162">
        <v>2</v>
      </c>
      <c r="DL31" s="166"/>
      <c r="DM31" s="166"/>
      <c r="DN31" s="164">
        <v>0</v>
      </c>
      <c r="DO31" s="166"/>
      <c r="DP31" s="166"/>
      <c r="DQ31" s="166"/>
      <c r="DR31" s="165" t="s">
        <v>490</v>
      </c>
      <c r="DS31" s="125" t="s">
        <v>490</v>
      </c>
      <c r="DT31" s="125">
        <v>490</v>
      </c>
      <c r="DU31" s="125">
        <v>14.1</v>
      </c>
      <c r="DV31" s="125">
        <v>85.9</v>
      </c>
      <c r="DW31" s="125" t="s">
        <v>490</v>
      </c>
      <c r="DX31" s="125" t="s">
        <v>490</v>
      </c>
      <c r="DY31" s="125" t="s">
        <v>490</v>
      </c>
      <c r="DZ31" s="125" t="s">
        <v>490</v>
      </c>
      <c r="EA31" s="125">
        <v>0</v>
      </c>
      <c r="EC31" s="166"/>
      <c r="ED31" s="166">
        <v>6</v>
      </c>
      <c r="EE31" s="166">
        <v>7.5</v>
      </c>
      <c r="EF31" s="166"/>
      <c r="EG31" s="166">
        <v>2</v>
      </c>
      <c r="EH31" s="166">
        <v>0</v>
      </c>
      <c r="EI31" s="166">
        <v>176</v>
      </c>
      <c r="EJ31" s="166">
        <v>98</v>
      </c>
      <c r="EK31" s="167">
        <f>EJ31/(EI31*EI31*0.01*0.01)</f>
        <v>31.637396694214878</v>
      </c>
      <c r="EL31" s="166">
        <v>2</v>
      </c>
      <c r="EM31" s="166" t="s">
        <v>490</v>
      </c>
      <c r="EN31" s="166">
        <v>3</v>
      </c>
      <c r="EO31" s="166">
        <v>3</v>
      </c>
      <c r="EP31" s="166" t="s">
        <v>490</v>
      </c>
      <c r="EQ31" s="1230">
        <v>43338</v>
      </c>
      <c r="ER31" s="1067">
        <v>8644</v>
      </c>
      <c r="ES31" s="1008">
        <v>75</v>
      </c>
      <c r="ET31" s="1008">
        <v>34802</v>
      </c>
      <c r="EU31" s="1008">
        <v>2</v>
      </c>
      <c r="EV31" s="1074">
        <v>928.05333333333328</v>
      </c>
      <c r="EW31" s="1008">
        <v>3977</v>
      </c>
      <c r="EX31" s="1075">
        <v>106.05333333333333</v>
      </c>
      <c r="EY31" s="1075">
        <v>795.4</v>
      </c>
      <c r="EZ31" s="991"/>
      <c r="FA31" s="1078"/>
      <c r="FB31" s="1078"/>
      <c r="FC31" s="1009"/>
      <c r="FD31" s="1079"/>
      <c r="FE31" s="1079"/>
      <c r="FF31" s="1029"/>
      <c r="FG31" s="1080"/>
      <c r="FH31" s="1084"/>
      <c r="FI31" s="1080"/>
      <c r="FJ31" s="1085"/>
      <c r="FK31" s="1017"/>
      <c r="FL31" s="133"/>
      <c r="FM31" s="172">
        <v>11.427504166427218</v>
      </c>
      <c r="FN31" s="213">
        <f>EX31/1000</f>
        <v>0.10605333333333333</v>
      </c>
      <c r="FP31" s="172">
        <v>11.427504166427218</v>
      </c>
      <c r="FQ31" s="213">
        <v>0.10605333333333333</v>
      </c>
      <c r="FR31" s="222">
        <f>DT31/EX31</f>
        <v>4.6203168217249182</v>
      </c>
      <c r="FS31" s="174">
        <v>4</v>
      </c>
      <c r="FT31" s="223" t="s">
        <v>705</v>
      </c>
      <c r="FU31" s="223" t="s">
        <v>490</v>
      </c>
      <c r="FV31" s="223" t="s">
        <v>606</v>
      </c>
      <c r="FW31" s="125">
        <v>0</v>
      </c>
      <c r="FX31" s="125">
        <v>4</v>
      </c>
      <c r="FY31" s="125">
        <v>1</v>
      </c>
      <c r="FZ31" s="175" t="s">
        <v>706</v>
      </c>
      <c r="GD31" s="125">
        <v>1</v>
      </c>
      <c r="GE31" s="175" t="s">
        <v>707</v>
      </c>
      <c r="GF31" s="175" t="s">
        <v>708</v>
      </c>
      <c r="GG31" s="125">
        <v>0</v>
      </c>
      <c r="GH31" s="175">
        <v>0</v>
      </c>
      <c r="GI31" s="175" t="s">
        <v>709</v>
      </c>
      <c r="GJ31" s="165"/>
      <c r="GK31" s="214">
        <v>43251</v>
      </c>
      <c r="GL31" s="1230" t="s">
        <v>497</v>
      </c>
      <c r="GM31" s="1231">
        <v>-1</v>
      </c>
      <c r="GN31" s="178"/>
      <c r="GP31" s="179">
        <v>0.38571588134073009</v>
      </c>
      <c r="GR31" s="165"/>
      <c r="GS31" s="165"/>
      <c r="GT31" s="165"/>
      <c r="GU31" s="122"/>
      <c r="HI31" s="371"/>
      <c r="HJ31" s="991"/>
      <c r="HK31" s="991"/>
      <c r="HL31" s="991"/>
      <c r="HM31" s="991"/>
      <c r="HN31" s="991"/>
      <c r="HO31" s="1022"/>
      <c r="HP31" s="1022"/>
      <c r="HQ31" s="991"/>
      <c r="HR31" s="991"/>
      <c r="HS31" s="991"/>
      <c r="HT31" s="991"/>
      <c r="HU31" s="991"/>
      <c r="HV31" s="991"/>
      <c r="HW31" s="991"/>
      <c r="HX31" s="991"/>
      <c r="HY31" s="991"/>
      <c r="HZ31" s="991"/>
      <c r="IA31" s="991"/>
      <c r="IB31" s="1022"/>
      <c r="IC31" s="991"/>
      <c r="ID31" s="991"/>
      <c r="IE31" s="991"/>
      <c r="IF31" s="991"/>
      <c r="IG31" s="991"/>
      <c r="IH31" s="991"/>
      <c r="II31" s="991"/>
      <c r="IJ31" s="991"/>
      <c r="IK31" s="1022"/>
      <c r="IL31" s="991"/>
      <c r="IM31" s="991"/>
      <c r="IN31" s="1022"/>
      <c r="IO31" s="991"/>
      <c r="IP31" s="991"/>
      <c r="IQ31" s="991"/>
      <c r="IR31" s="991"/>
      <c r="IS31" s="991"/>
      <c r="IT31" s="1022"/>
      <c r="IU31" s="991"/>
      <c r="IV31" s="991"/>
      <c r="IW31" s="991"/>
      <c r="IX31" s="991"/>
      <c r="IY31" s="991"/>
      <c r="IZ31" s="991"/>
      <c r="JA31" s="991"/>
      <c r="JB31" s="991"/>
      <c r="JC31" s="991"/>
      <c r="JD31" s="991"/>
      <c r="JE31" s="991"/>
      <c r="JF31" s="991"/>
      <c r="JG31" s="125"/>
      <c r="JH31" s="125"/>
      <c r="JI31" s="125"/>
      <c r="JJ31" s="182"/>
      <c r="JK31" s="183"/>
      <c r="JL31" s="183"/>
      <c r="JM31" s="183"/>
      <c r="JN31" s="183"/>
      <c r="JO31" s="183"/>
      <c r="JP31" s="183"/>
      <c r="JQ31" s="183"/>
      <c r="JR31" s="183"/>
      <c r="JS31" s="183"/>
      <c r="JT31" s="183"/>
      <c r="JU31" s="183"/>
      <c r="JV31" s="183"/>
      <c r="JW31" s="183"/>
      <c r="JX31" s="183"/>
      <c r="JY31" s="183"/>
      <c r="JZ31" s="183"/>
      <c r="KA31" s="183"/>
      <c r="KB31" s="183"/>
      <c r="KC31" s="183"/>
      <c r="KD31" s="183"/>
      <c r="KE31" s="183"/>
      <c r="KF31" s="183"/>
      <c r="KG31" s="183"/>
      <c r="KH31" s="183"/>
      <c r="KI31" s="183"/>
      <c r="KJ31" s="183"/>
      <c r="KK31" s="183"/>
      <c r="KL31" s="183"/>
      <c r="KM31" s="183"/>
      <c r="KN31" s="183"/>
      <c r="KO31" s="183"/>
      <c r="KP31" s="183"/>
      <c r="KQ31" s="183"/>
      <c r="KR31" s="183"/>
      <c r="KS31" s="183"/>
      <c r="KT31" s="183"/>
      <c r="KU31" s="183"/>
      <c r="KV31" s="183"/>
      <c r="KW31" s="183"/>
      <c r="KX31" s="183"/>
      <c r="KY31" s="183"/>
      <c r="KZ31" s="183"/>
      <c r="LA31" s="183"/>
      <c r="LB31" s="183"/>
      <c r="LC31" s="183"/>
      <c r="LD31" s="1434"/>
      <c r="LE31" s="125"/>
      <c r="LF31" s="125"/>
      <c r="LG31" s="125"/>
      <c r="LH31" s="125"/>
      <c r="LI31" s="125"/>
      <c r="LJ31" s="125"/>
      <c r="LK31" s="125"/>
      <c r="LL31" s="125"/>
      <c r="LM31" s="125"/>
      <c r="LN31" s="125"/>
      <c r="LO31" s="125"/>
      <c r="LP31" s="125"/>
      <c r="LQ31" s="125"/>
      <c r="LR31" s="175"/>
      <c r="LS31" s="175"/>
      <c r="LT31" s="175"/>
      <c r="LU31" s="175"/>
      <c r="LV31" s="175"/>
      <c r="LW31" s="175"/>
      <c r="LX31" s="175"/>
      <c r="LY31" s="183"/>
      <c r="LZ31" s="183"/>
    </row>
    <row r="32" spans="1:338" s="1351" customFormat="1" ht="14.45" hidden="1" customHeight="1">
      <c r="A32" s="209">
        <v>212</v>
      </c>
      <c r="B32" s="209">
        <f>COUNTIFS($D$3:D32,D32,$F$3:F32,F32)</f>
        <v>1</v>
      </c>
      <c r="C32" s="1338">
        <v>7007</v>
      </c>
      <c r="D32" s="532" t="s">
        <v>656</v>
      </c>
      <c r="E32" s="525" t="s">
        <v>657</v>
      </c>
      <c r="F32" s="1339">
        <v>6612190002</v>
      </c>
      <c r="G32" s="164">
        <v>51</v>
      </c>
      <c r="H32" s="532" t="s">
        <v>658</v>
      </c>
      <c r="I32" s="1397" t="s">
        <v>659</v>
      </c>
      <c r="J32" s="1398" t="s">
        <v>477</v>
      </c>
      <c r="K32" s="878" t="s">
        <v>478</v>
      </c>
      <c r="L32" s="164">
        <v>10</v>
      </c>
      <c r="M32" s="164">
        <v>2</v>
      </c>
      <c r="N32" s="1295"/>
      <c r="O32" s="225"/>
      <c r="P32" s="192" t="s">
        <v>590</v>
      </c>
      <c r="Q32" s="192"/>
      <c r="R32" s="193"/>
      <c r="S32" s="194" t="s">
        <v>550</v>
      </c>
      <c r="T32" s="195" t="s">
        <v>481</v>
      </c>
      <c r="U32" s="196" t="s">
        <v>660</v>
      </c>
      <c r="V32" s="197" t="s">
        <v>481</v>
      </c>
      <c r="W32" s="198" t="s">
        <v>483</v>
      </c>
      <c r="X32" s="999" t="s">
        <v>484</v>
      </c>
      <c r="Y32" s="999" t="s">
        <v>653</v>
      </c>
      <c r="Z32" s="199"/>
      <c r="AA32" s="200"/>
      <c r="AB32" s="301">
        <v>12529</v>
      </c>
      <c r="AC32" s="302"/>
      <c r="AD32" s="302"/>
      <c r="AE32" s="302"/>
      <c r="AF32" s="302"/>
      <c r="AG32" s="303" t="s">
        <v>507</v>
      </c>
      <c r="AH32" s="1124" t="s">
        <v>591</v>
      </c>
      <c r="AI32" s="122">
        <v>95.1</v>
      </c>
      <c r="AJ32" s="122">
        <v>89.6</v>
      </c>
      <c r="AK32" s="134">
        <v>85.209599999999995</v>
      </c>
      <c r="AL32" s="122">
        <v>378551</v>
      </c>
      <c r="AM32" s="135">
        <v>151.4204</v>
      </c>
      <c r="AN32" s="122">
        <v>4</v>
      </c>
      <c r="AO32" s="136">
        <v>11.1</v>
      </c>
      <c r="AP32" s="137">
        <v>7.1</v>
      </c>
      <c r="AQ32" s="138">
        <v>77.8</v>
      </c>
      <c r="AR32" s="139">
        <f t="shared" si="17"/>
        <v>96</v>
      </c>
      <c r="AS32" s="140">
        <f t="shared" si="18"/>
        <v>1.563380281690141</v>
      </c>
      <c r="AT32" s="141">
        <f t="shared" si="19"/>
        <v>121.63098591549297</v>
      </c>
      <c r="AU32" s="142">
        <f t="shared" si="20"/>
        <v>0.13074204946996468</v>
      </c>
      <c r="AV32" s="143">
        <v>9.9949999999999992</v>
      </c>
      <c r="AW32" s="143">
        <f t="shared" si="23"/>
        <v>90.045045045045043</v>
      </c>
      <c r="AX32" s="144">
        <v>0.55000000000000004</v>
      </c>
      <c r="AY32" s="145">
        <f>AX32*100/AO32</f>
        <v>4.9549549549549559</v>
      </c>
      <c r="AZ32" s="338">
        <v>15.3</v>
      </c>
      <c r="BA32" s="204"/>
      <c r="BB32" s="305">
        <v>1.32E-3</v>
      </c>
      <c r="BC32" s="148"/>
      <c r="BD32" s="148"/>
      <c r="BE32" s="122"/>
      <c r="BF32" s="122"/>
      <c r="BG32" s="145"/>
      <c r="BH32" s="122"/>
      <c r="BI32" s="234">
        <v>2.33</v>
      </c>
      <c r="BJ32" s="143">
        <v>40.5</v>
      </c>
      <c r="BK32" s="143">
        <v>58.8</v>
      </c>
      <c r="BL32" s="150">
        <v>0.68959107806691455</v>
      </c>
      <c r="BM32" s="151" t="s">
        <v>487</v>
      </c>
      <c r="BN32" s="122" t="s">
        <v>487</v>
      </c>
      <c r="BO32" s="149" t="s">
        <v>487</v>
      </c>
      <c r="BP32" s="152">
        <v>87.9</v>
      </c>
      <c r="BQ32" s="307">
        <v>94.8</v>
      </c>
      <c r="BR32" s="218">
        <v>7943.5714285714294</v>
      </c>
      <c r="BS32" s="153">
        <f t="shared" si="21"/>
        <v>89.5</v>
      </c>
      <c r="BT32" s="152">
        <v>91.1</v>
      </c>
      <c r="BU32" s="218">
        <v>6824.5</v>
      </c>
      <c r="BV32" s="152">
        <f>100-BT32</f>
        <v>8.9000000000000057</v>
      </c>
      <c r="BW32" s="153">
        <f>BY32+CA32+CC32</f>
        <v>7.0716000000000001</v>
      </c>
      <c r="BX32" s="152">
        <v>19.8</v>
      </c>
      <c r="BY32" s="145">
        <f>BX32*AP32/100</f>
        <v>1.4057999999999999</v>
      </c>
      <c r="BZ32" s="152">
        <v>69.7</v>
      </c>
      <c r="CA32" s="145">
        <f>BZ32*AP32/100</f>
        <v>4.9486999999999997</v>
      </c>
      <c r="CB32" s="152">
        <v>10.1</v>
      </c>
      <c r="CC32" s="145">
        <f>CB32*AP32/100</f>
        <v>0.71709999999999996</v>
      </c>
      <c r="CD32" s="208"/>
      <c r="CE32" s="264">
        <v>97.5</v>
      </c>
      <c r="CF32" s="265">
        <v>6347.2777777777774</v>
      </c>
      <c r="CG32" s="264">
        <v>97.7</v>
      </c>
      <c r="CH32" s="265">
        <v>5297.3157894736842</v>
      </c>
      <c r="CI32" s="264">
        <v>5.67</v>
      </c>
      <c r="CJ32" s="264">
        <v>89.5</v>
      </c>
      <c r="CK32" s="265">
        <v>4850.2777777777774</v>
      </c>
      <c r="CL32" s="157">
        <f t="shared" si="22"/>
        <v>0.28407460545193686</v>
      </c>
      <c r="CM32" s="145"/>
      <c r="CN32" s="145"/>
      <c r="CO32" s="145"/>
      <c r="CP32" s="148"/>
      <c r="CQ32" s="122"/>
      <c r="CR32" s="122"/>
      <c r="CS32" s="122"/>
      <c r="CT32" s="145"/>
      <c r="CU32" s="145"/>
      <c r="CV32" s="145"/>
      <c r="CW32" s="145"/>
      <c r="CX32" s="145"/>
      <c r="CY32" s="158"/>
      <c r="CZ32" s="145"/>
      <c r="DA32" s="158">
        <v>5</v>
      </c>
      <c r="DB32" s="149" t="s">
        <v>508</v>
      </c>
      <c r="DC32" s="159"/>
      <c r="DD32" s="159"/>
      <c r="DE32" s="1066"/>
      <c r="DF32" s="1066"/>
      <c r="DG32" s="1066"/>
      <c r="DH32" s="1066"/>
      <c r="DI32" s="1356" t="s">
        <v>489</v>
      </c>
      <c r="DJ32" s="1389" t="s">
        <v>507</v>
      </c>
      <c r="DK32" s="162">
        <v>2</v>
      </c>
      <c r="DL32" s="163" t="s">
        <v>661</v>
      </c>
      <c r="DM32" s="163" t="s">
        <v>662</v>
      </c>
      <c r="DN32" s="164">
        <v>1</v>
      </c>
      <c r="DO32" s="163">
        <v>0</v>
      </c>
      <c r="DP32" s="1344" t="s">
        <v>490</v>
      </c>
      <c r="DQ32" s="163" t="s">
        <v>490</v>
      </c>
      <c r="DR32" s="165">
        <v>5.9</v>
      </c>
      <c r="DS32" s="125" t="s">
        <v>490</v>
      </c>
      <c r="DT32" s="125">
        <v>12529</v>
      </c>
      <c r="DU32" s="125">
        <v>0.73299999999999998</v>
      </c>
      <c r="DV32" s="125">
        <v>0.26700000000000002</v>
      </c>
      <c r="DW32" s="125">
        <v>3.4</v>
      </c>
      <c r="DX32" s="125">
        <v>15491</v>
      </c>
      <c r="DY32" s="125">
        <v>1360.1</v>
      </c>
      <c r="DZ32" s="125">
        <v>6.09</v>
      </c>
      <c r="EA32" s="125">
        <v>0</v>
      </c>
      <c r="EB32" s="122"/>
      <c r="EC32" s="163">
        <v>5</v>
      </c>
      <c r="ED32" s="163">
        <v>2</v>
      </c>
      <c r="EE32" s="166">
        <v>10</v>
      </c>
      <c r="EF32" s="163">
        <v>40</v>
      </c>
      <c r="EG32" s="163">
        <v>3</v>
      </c>
      <c r="EH32" s="163">
        <v>1</v>
      </c>
      <c r="EI32" s="163">
        <v>188</v>
      </c>
      <c r="EJ32" s="163">
        <v>104</v>
      </c>
      <c r="EK32" s="167">
        <f>EJ32/(EI32*EI32*0.01*0.01)</f>
        <v>29.425079221367131</v>
      </c>
      <c r="EL32" s="163">
        <v>1</v>
      </c>
      <c r="EM32" s="1344" t="s">
        <v>490</v>
      </c>
      <c r="EN32" s="163">
        <v>3</v>
      </c>
      <c r="EO32" s="163">
        <v>1</v>
      </c>
      <c r="EP32" s="163">
        <v>4</v>
      </c>
      <c r="EQ32" s="1410">
        <v>42997</v>
      </c>
      <c r="ER32" s="1108">
        <v>7007</v>
      </c>
      <c r="ES32" s="1083"/>
      <c r="ET32" s="1083"/>
      <c r="EU32" s="1083"/>
      <c r="EV32" s="1083"/>
      <c r="EW32" s="1083"/>
      <c r="EX32" s="1135"/>
      <c r="EY32" s="1135"/>
      <c r="EZ32" s="1083">
        <v>45</v>
      </c>
      <c r="FA32" s="1083">
        <v>444000</v>
      </c>
      <c r="FB32" s="1083">
        <v>1</v>
      </c>
      <c r="FC32" s="1074">
        <v>9866.6666666666661</v>
      </c>
      <c r="FD32" s="1140">
        <v>9383.1999999999989</v>
      </c>
      <c r="FE32" s="1140"/>
      <c r="FF32" s="1135"/>
      <c r="FG32" s="1081">
        <v>1.3352587603376249</v>
      </c>
      <c r="FH32" s="1081"/>
      <c r="FI32" s="1144" t="e">
        <v>#DIV/0!</v>
      </c>
      <c r="FJ32" s="1114">
        <v>12529</v>
      </c>
      <c r="FK32" s="1124" t="s">
        <v>663</v>
      </c>
      <c r="FL32" s="122"/>
      <c r="FM32" s="122">
        <v>95.1</v>
      </c>
      <c r="FN32" s="171"/>
      <c r="FO32" s="133"/>
      <c r="FP32" s="172">
        <v>95.1</v>
      </c>
      <c r="FQ32" s="213">
        <f>FD32/1000</f>
        <v>9.3831999999999987</v>
      </c>
      <c r="FR32" s="133"/>
      <c r="FS32" s="174">
        <v>10</v>
      </c>
      <c r="FT32" s="175"/>
      <c r="FU32" s="175" t="s">
        <v>580</v>
      </c>
      <c r="FV32" s="175" t="s">
        <v>664</v>
      </c>
      <c r="FW32" s="125">
        <v>1</v>
      </c>
      <c r="FX32" s="125">
        <v>6</v>
      </c>
      <c r="FY32" s="125">
        <v>1</v>
      </c>
      <c r="FZ32" s="175" t="s">
        <v>665</v>
      </c>
      <c r="GA32" s="175"/>
      <c r="GB32" s="175"/>
      <c r="GC32" s="175"/>
      <c r="GD32" s="125">
        <v>1</v>
      </c>
      <c r="GE32" s="175" t="s">
        <v>666</v>
      </c>
      <c r="GF32" s="175" t="s">
        <v>667</v>
      </c>
      <c r="GG32" s="125">
        <v>1</v>
      </c>
      <c r="GH32" s="175" t="s">
        <v>668</v>
      </c>
      <c r="GI32" s="175" t="s">
        <v>669</v>
      </c>
      <c r="GJ32" s="1405"/>
      <c r="GK32" s="294">
        <v>42976</v>
      </c>
      <c r="GL32" s="1404" t="s">
        <v>497</v>
      </c>
      <c r="GM32" s="1406">
        <v>-1</v>
      </c>
      <c r="GN32" s="178"/>
      <c r="GO32" s="125"/>
      <c r="GP32" s="340">
        <v>3.4</v>
      </c>
      <c r="GQ32" s="125"/>
      <c r="GR32" s="165"/>
      <c r="GS32" s="165"/>
      <c r="GT32" s="165"/>
      <c r="GU32" s="122"/>
      <c r="GV32" s="125"/>
      <c r="GW32" s="125"/>
      <c r="GX32" s="125"/>
      <c r="GY32" s="125"/>
      <c r="GZ32" s="125"/>
      <c r="HA32" s="125"/>
      <c r="HB32" s="125"/>
      <c r="HC32" s="125"/>
      <c r="HD32" s="125"/>
      <c r="HE32" s="125"/>
      <c r="HF32" s="125"/>
      <c r="HG32" s="125"/>
      <c r="HH32" s="125"/>
      <c r="HI32" s="165"/>
      <c r="HJ32" s="180"/>
      <c r="HK32" s="180"/>
      <c r="HL32" s="180"/>
      <c r="HM32" s="180"/>
      <c r="HN32" s="180"/>
      <c r="HO32" s="181"/>
      <c r="HP32" s="181"/>
      <c r="HQ32" s="180"/>
      <c r="HR32" s="180"/>
      <c r="HS32" s="180"/>
      <c r="HT32" s="180"/>
      <c r="HU32" s="180"/>
      <c r="HV32" s="180"/>
      <c r="HW32" s="180"/>
      <c r="HX32" s="180"/>
      <c r="HY32" s="180"/>
      <c r="HZ32" s="180"/>
      <c r="IA32" s="180"/>
      <c r="IB32" s="181"/>
      <c r="IC32" s="180"/>
      <c r="ID32" s="180"/>
      <c r="IE32" s="180"/>
      <c r="IF32" s="180"/>
      <c r="IG32" s="180"/>
      <c r="IH32" s="180"/>
      <c r="II32" s="180"/>
      <c r="IJ32" s="180"/>
      <c r="IK32" s="181"/>
      <c r="IL32" s="180"/>
      <c r="IM32" s="180"/>
      <c r="IN32" s="181"/>
      <c r="IO32" s="180"/>
      <c r="IP32" s="180"/>
      <c r="IQ32" s="180"/>
      <c r="IR32" s="180"/>
      <c r="IS32" s="180"/>
      <c r="IT32" s="181"/>
      <c r="IU32" s="180"/>
      <c r="IV32" s="180"/>
      <c r="IW32" s="180"/>
      <c r="IX32" s="180"/>
      <c r="IY32" s="180"/>
      <c r="IZ32" s="180"/>
      <c r="JA32" s="180"/>
      <c r="JB32" s="180"/>
      <c r="JC32" s="180"/>
      <c r="JD32" s="180"/>
      <c r="JE32" s="180"/>
      <c r="JF32" s="765"/>
      <c r="JG32" s="164" t="s">
        <v>497</v>
      </c>
      <c r="JH32" s="164" t="s">
        <v>2151</v>
      </c>
      <c r="JI32" s="164" t="s">
        <v>2152</v>
      </c>
      <c r="JJ32" s="182"/>
      <c r="JK32" s="183"/>
      <c r="JL32" s="183"/>
      <c r="JM32" s="183"/>
      <c r="JN32" s="183"/>
      <c r="JO32" s="183"/>
      <c r="JP32" s="183"/>
      <c r="JQ32" s="183"/>
      <c r="JR32" s="183"/>
      <c r="JS32" s="183"/>
      <c r="JT32" s="183"/>
      <c r="JU32" s="183"/>
      <c r="JV32" s="183"/>
      <c r="JW32" s="183"/>
      <c r="JX32" s="183"/>
      <c r="JY32" s="183"/>
      <c r="JZ32" s="183"/>
      <c r="KA32" s="183"/>
      <c r="KB32" s="183"/>
      <c r="KC32" s="183"/>
      <c r="KD32" s="183"/>
      <c r="KE32" s="183"/>
      <c r="KF32" s="183"/>
      <c r="KG32" s="183"/>
      <c r="KH32" s="183"/>
      <c r="KI32" s="183"/>
      <c r="KJ32" s="183"/>
      <c r="KK32" s="183"/>
      <c r="KL32" s="183"/>
      <c r="KM32" s="183"/>
      <c r="KN32" s="183"/>
      <c r="KO32" s="183"/>
      <c r="KP32" s="183"/>
      <c r="KQ32" s="183"/>
      <c r="KR32" s="183"/>
      <c r="KS32" s="183"/>
      <c r="KT32" s="183"/>
      <c r="KU32" s="183"/>
      <c r="KV32" s="183"/>
      <c r="KW32" s="183"/>
      <c r="KX32" s="183"/>
      <c r="KY32" s="183"/>
      <c r="KZ32" s="183"/>
      <c r="LA32" s="183"/>
      <c r="LB32" s="183"/>
      <c r="LC32" s="183"/>
      <c r="LD32" s="1434"/>
      <c r="LE32" s="164" t="s">
        <v>2153</v>
      </c>
      <c r="LF32" s="164" t="s">
        <v>2085</v>
      </c>
      <c r="LG32" s="164">
        <v>10</v>
      </c>
      <c r="LH32" s="164" t="s">
        <v>484</v>
      </c>
      <c r="LI32" s="164" t="s">
        <v>2085</v>
      </c>
      <c r="LJ32" s="164" t="s">
        <v>484</v>
      </c>
      <c r="LK32" s="164" t="s">
        <v>484</v>
      </c>
      <c r="LL32" s="164" t="s">
        <v>484</v>
      </c>
      <c r="LM32" s="164" t="s">
        <v>2107</v>
      </c>
      <c r="LN32" s="164" t="s">
        <v>2085</v>
      </c>
      <c r="LO32" s="164"/>
      <c r="LP32" s="164"/>
      <c r="LQ32" s="164"/>
      <c r="LR32" s="878" t="s">
        <v>2107</v>
      </c>
      <c r="LS32" s="878"/>
      <c r="LT32" s="878"/>
      <c r="LU32" s="878"/>
      <c r="LV32" s="878"/>
      <c r="LW32" s="878"/>
      <c r="LX32" s="878" t="s">
        <v>484</v>
      </c>
      <c r="LY32" s="878" t="s">
        <v>484</v>
      </c>
      <c r="LZ32" s="878" t="s">
        <v>484</v>
      </c>
    </row>
    <row r="33" spans="1:338" ht="14.45" hidden="1" customHeight="1">
      <c r="A33" s="122">
        <v>191</v>
      </c>
      <c r="B33" s="122">
        <f>COUNTIFS($D$3:D33,D33,$F$3:F33,F33)</f>
        <v>1</v>
      </c>
      <c r="C33" s="184">
        <v>10859</v>
      </c>
      <c r="D33" s="398" t="s">
        <v>761</v>
      </c>
      <c r="E33" s="186" t="s">
        <v>657</v>
      </c>
      <c r="F33" s="187">
        <v>6712190012</v>
      </c>
      <c r="G33" s="125">
        <v>52</v>
      </c>
      <c r="H33" s="398" t="s">
        <v>762</v>
      </c>
      <c r="I33" s="224" t="s">
        <v>639</v>
      </c>
      <c r="J33" s="376" t="s">
        <v>763</v>
      </c>
      <c r="K33" s="188" t="s">
        <v>478</v>
      </c>
      <c r="L33" s="125">
        <v>4</v>
      </c>
      <c r="M33" s="188" t="s">
        <v>764</v>
      </c>
      <c r="N33" s="191" t="s">
        <v>490</v>
      </c>
      <c r="O33" s="225"/>
      <c r="P33" s="225" t="s">
        <v>765</v>
      </c>
      <c r="Q33" s="192"/>
      <c r="R33" s="193"/>
      <c r="S33" s="377"/>
      <c r="T33" s="378"/>
      <c r="U33" s="378"/>
      <c r="V33" s="379" t="s">
        <v>766</v>
      </c>
      <c r="W33" s="380"/>
      <c r="X33" s="1002"/>
      <c r="Y33" s="1094"/>
      <c r="Z33" s="319"/>
      <c r="AA33" s="225" t="s">
        <v>767</v>
      </c>
      <c r="AB33" s="125"/>
      <c r="AC33" s="382">
        <v>64.2</v>
      </c>
      <c r="AD33" s="230">
        <v>257</v>
      </c>
      <c r="AE33" s="225"/>
      <c r="AF33" s="225"/>
      <c r="AG33" s="216" t="s">
        <v>768</v>
      </c>
      <c r="AH33" s="1014">
        <v>100</v>
      </c>
      <c r="AI33" t="s">
        <v>769</v>
      </c>
      <c r="AO33" s="136">
        <v>23.1</v>
      </c>
      <c r="AP33" s="137">
        <v>24.6</v>
      </c>
      <c r="AQ33" s="138">
        <v>48.8</v>
      </c>
      <c r="AR33" s="139">
        <f t="shared" si="17"/>
        <v>96.5</v>
      </c>
      <c r="AS33" s="140">
        <f t="shared" si="18"/>
        <v>0.9390243902439025</v>
      </c>
      <c r="AT33" s="141">
        <f t="shared" si="19"/>
        <v>45.824390243902442</v>
      </c>
      <c r="AU33" s="142">
        <f t="shared" si="20"/>
        <v>0.31471389645776565</v>
      </c>
      <c r="AV33" s="143">
        <v>21.621599999999997</v>
      </c>
      <c r="AW33" s="143">
        <f t="shared" si="23"/>
        <v>93.6</v>
      </c>
      <c r="AX33" s="144">
        <v>0.32340000000000002</v>
      </c>
      <c r="AY33" s="143">
        <v>1.4</v>
      </c>
      <c r="AZ33" s="122" t="s">
        <v>487</v>
      </c>
      <c r="BA33" s="204">
        <v>14.5</v>
      </c>
      <c r="BB33" s="147" t="s">
        <v>487</v>
      </c>
      <c r="BC33" s="158">
        <v>0.31</v>
      </c>
      <c r="BG33" s="233">
        <v>7358.125</v>
      </c>
      <c r="BH33" s="122" t="s">
        <v>487</v>
      </c>
      <c r="BI33" s="234" t="s">
        <v>487</v>
      </c>
      <c r="BJ33" s="122">
        <v>45.3</v>
      </c>
      <c r="BK33" s="122">
        <v>54.7</v>
      </c>
      <c r="BL33" s="150">
        <f>BJ33/BK33</f>
        <v>0.82815356489945147</v>
      </c>
      <c r="BM33" s="206">
        <v>0.1</v>
      </c>
      <c r="BN33" s="153">
        <f>BM33*100/AO33</f>
        <v>0.4329004329004329</v>
      </c>
      <c r="BO33" s="122" t="s">
        <v>487</v>
      </c>
      <c r="BP33" s="122">
        <v>60.4</v>
      </c>
      <c r="BQ33" s="147">
        <v>73.7</v>
      </c>
      <c r="BR33" s="233">
        <v>43906</v>
      </c>
      <c r="BS33" s="153">
        <f t="shared" si="21"/>
        <v>56</v>
      </c>
      <c r="BT33" s="158">
        <v>91.4</v>
      </c>
      <c r="BU33" s="158">
        <v>14250</v>
      </c>
      <c r="BV33" s="153">
        <f>100-BT33</f>
        <v>8.5999999999999943</v>
      </c>
      <c r="BW33" s="418">
        <f>BY33+CA33+CC33</f>
        <v>24.009599999999999</v>
      </c>
      <c r="BX33" s="158">
        <v>24.6</v>
      </c>
      <c r="BY33" s="145">
        <f>BX33*AP33/100</f>
        <v>6.0516000000000005</v>
      </c>
      <c r="BZ33" s="158">
        <v>31.4</v>
      </c>
      <c r="CA33" s="145">
        <f>BZ33*AP33/100</f>
        <v>7.7244000000000002</v>
      </c>
      <c r="CB33" s="158">
        <v>41.6</v>
      </c>
      <c r="CC33" s="145">
        <f>CB33*AP33/100</f>
        <v>10.233600000000001</v>
      </c>
      <c r="CD33" s="158">
        <v>0.21</v>
      </c>
      <c r="CL33" s="143">
        <f t="shared" si="22"/>
        <v>0.78343949044585992</v>
      </c>
      <c r="CM33" s="145"/>
      <c r="CN33" s="145"/>
      <c r="CO33" s="145"/>
      <c r="CT33" s="145">
        <v>65.900000000000006</v>
      </c>
      <c r="CU33" s="236"/>
      <c r="CV33" s="236"/>
      <c r="CW33" s="145"/>
      <c r="CX33" s="145"/>
      <c r="CZ33" s="145"/>
      <c r="DA33"/>
      <c r="DB33" s="237" t="s">
        <v>751</v>
      </c>
      <c r="DC33" s="383"/>
      <c r="DE33" s="991"/>
      <c r="DF33" s="991"/>
      <c r="DG33" s="991"/>
      <c r="DH33" s="991"/>
      <c r="DI33" s="125" t="s">
        <v>489</v>
      </c>
      <c r="DJ33" s="267" t="s">
        <v>507</v>
      </c>
      <c r="DK33" s="166">
        <v>2</v>
      </c>
      <c r="DL33" s="166"/>
      <c r="DM33" s="166" t="s">
        <v>770</v>
      </c>
      <c r="DN33" s="166" t="s">
        <v>686</v>
      </c>
      <c r="DO33" s="166">
        <v>0</v>
      </c>
      <c r="DP33" s="166"/>
      <c r="DQ33" s="166"/>
      <c r="DR33" s="165" t="s">
        <v>490</v>
      </c>
      <c r="DS33" s="125" t="s">
        <v>490</v>
      </c>
      <c r="DT33" s="125" t="s">
        <v>490</v>
      </c>
      <c r="DU33" s="125" t="s">
        <v>490</v>
      </c>
      <c r="DV33" s="125" t="s">
        <v>490</v>
      </c>
      <c r="DW33" s="125" t="s">
        <v>490</v>
      </c>
      <c r="DX33" s="125" t="s">
        <v>490</v>
      </c>
      <c r="DY33" s="125" t="s">
        <v>490</v>
      </c>
      <c r="DZ33" s="125" t="s">
        <v>490</v>
      </c>
      <c r="EA33" s="125" t="s">
        <v>490</v>
      </c>
      <c r="EC33" s="242"/>
      <c r="ED33" s="242"/>
      <c r="EE33" s="166">
        <v>4</v>
      </c>
      <c r="EF33" s="384"/>
      <c r="EG33" s="166"/>
      <c r="EH33" s="166">
        <v>1</v>
      </c>
      <c r="EI33" s="166">
        <v>191</v>
      </c>
      <c r="EJ33" s="166">
        <v>112</v>
      </c>
      <c r="EK33" s="167">
        <v>30.7</v>
      </c>
      <c r="EL33" s="374">
        <v>1</v>
      </c>
      <c r="EM33" s="166"/>
      <c r="EN33" s="166">
        <v>2</v>
      </c>
      <c r="EO33" s="166">
        <v>2</v>
      </c>
      <c r="EP33" s="242"/>
      <c r="EQ33" s="1230">
        <v>43644</v>
      </c>
      <c r="ER33" s="1070">
        <v>10859</v>
      </c>
      <c r="ES33" s="1109">
        <v>75</v>
      </c>
      <c r="ET33" s="1109">
        <v>9729</v>
      </c>
      <c r="EU33" s="1109">
        <v>4000</v>
      </c>
      <c r="EV33" s="1109">
        <v>38220</v>
      </c>
      <c r="EW33" s="1109">
        <v>527</v>
      </c>
      <c r="EX33" s="1193">
        <f>EW33/EU33*EV33/ES33</f>
        <v>67.139800000000008</v>
      </c>
      <c r="EY33" s="1075">
        <f>L33*EX33</f>
        <v>268.55920000000003</v>
      </c>
      <c r="EZ33" s="1009"/>
      <c r="FA33" s="1009"/>
      <c r="FB33" s="1009"/>
      <c r="FC33" s="1009"/>
      <c r="FD33" s="1068"/>
      <c r="FE33" s="1068"/>
      <c r="FF33" s="1068"/>
      <c r="FG33" s="1080"/>
      <c r="FH33" s="1084"/>
      <c r="FI33" s="1080"/>
      <c r="FJ33" s="1085"/>
      <c r="FK33" s="1017"/>
      <c r="FL33" s="133"/>
      <c r="FM33" s="122"/>
      <c r="FN33" s="213">
        <f>AC33/1000</f>
        <v>6.4200000000000007E-2</v>
      </c>
      <c r="FP33" s="141">
        <f>EW33*100/ET33</f>
        <v>5.4167951485250283</v>
      </c>
      <c r="FQ33" s="247">
        <f>EX33/1000</f>
        <v>6.7139800000000013E-2</v>
      </c>
      <c r="FR33" s="222"/>
      <c r="FS33" s="222"/>
      <c r="FT33" s="223"/>
      <c r="FU33" s="223"/>
      <c r="FV33" s="223"/>
      <c r="FW33" s="166">
        <v>0</v>
      </c>
      <c r="FX33" s="166">
        <v>3</v>
      </c>
      <c r="FY33" s="166">
        <v>1</v>
      </c>
      <c r="FZ33" s="345"/>
      <c r="GA33" s="166">
        <v>0</v>
      </c>
      <c r="GB33" s="345"/>
      <c r="GC33" s="242"/>
      <c r="GD33" s="166">
        <v>1</v>
      </c>
      <c r="GE33" s="375">
        <v>43644</v>
      </c>
      <c r="GF33" s="345" t="s">
        <v>771</v>
      </c>
      <c r="GG33" s="166"/>
      <c r="GH33" s="345"/>
      <c r="GI33" s="242" t="s">
        <v>772</v>
      </c>
      <c r="GJ33" s="241"/>
      <c r="GK33" s="214">
        <v>43613</v>
      </c>
      <c r="GL33" s="1230" t="s">
        <v>497</v>
      </c>
      <c r="GM33" s="1231">
        <v>-1</v>
      </c>
      <c r="GN33" s="178"/>
      <c r="GO33" s="166"/>
      <c r="GP33" s="179">
        <v>0.74246871439199991</v>
      </c>
      <c r="GQ33" s="166"/>
      <c r="GR33" s="241"/>
      <c r="GS33" s="241"/>
      <c r="GT33" s="241"/>
      <c r="GU33" s="266"/>
      <c r="GV33" s="166"/>
      <c r="GW33" s="166"/>
      <c r="GX33" s="166"/>
      <c r="GY33" s="166"/>
      <c r="GZ33" s="166"/>
      <c r="HA33" s="166"/>
      <c r="HB33" s="166"/>
      <c r="HC33" s="166"/>
      <c r="HD33" s="166"/>
      <c r="HE33" s="166"/>
      <c r="HF33" s="166"/>
      <c r="HG33" s="166"/>
      <c r="HH33" s="166"/>
      <c r="HI33" s="241"/>
      <c r="HJ33" s="241"/>
      <c r="HK33" s="241"/>
      <c r="HL33" s="241"/>
      <c r="HM33" s="241"/>
      <c r="HN33" s="241"/>
      <c r="HO33" s="385"/>
      <c r="HP33" s="385"/>
      <c r="HQ33" s="241"/>
      <c r="HR33" s="241"/>
      <c r="HS33" s="241"/>
      <c r="HT33" s="241"/>
      <c r="HU33" s="241"/>
      <c r="HV33" s="241"/>
      <c r="HW33" s="241"/>
      <c r="HX33" s="241"/>
      <c r="HY33" s="241"/>
      <c r="HZ33" s="241"/>
      <c r="IA33" s="241"/>
      <c r="IB33" s="385"/>
      <c r="IC33" s="241"/>
      <c r="ID33" s="241"/>
      <c r="IE33" s="241"/>
      <c r="IF33" s="241"/>
      <c r="IG33" s="241"/>
      <c r="IH33" s="241"/>
      <c r="II33" s="241"/>
      <c r="IJ33" s="241"/>
      <c r="IK33" s="385"/>
      <c r="IL33" s="241"/>
      <c r="IM33" s="241"/>
      <c r="IN33" s="385"/>
      <c r="IO33" s="241"/>
      <c r="IP33" s="241"/>
      <c r="IQ33" s="241"/>
      <c r="IR33" s="241"/>
      <c r="IS33" s="241"/>
      <c r="IT33" s="385"/>
      <c r="IU33" s="241"/>
      <c r="IV33" s="241"/>
      <c r="IW33" s="241"/>
      <c r="IX33" s="241"/>
      <c r="IY33" s="241"/>
      <c r="IZ33" s="241"/>
      <c r="JA33" s="241"/>
      <c r="JB33" s="241"/>
      <c r="JC33" s="241"/>
      <c r="JD33" s="241"/>
      <c r="JE33" s="241"/>
      <c r="JF33" s="1435"/>
      <c r="JG33" s="166"/>
      <c r="JH33" s="166"/>
      <c r="JI33" s="166"/>
      <c r="JJ33" s="182"/>
      <c r="JK33" s="183"/>
      <c r="JL33" s="183"/>
      <c r="JM33" s="183"/>
      <c r="JN33" s="183"/>
      <c r="JO33" s="183"/>
      <c r="JP33" s="183"/>
      <c r="JQ33" s="183"/>
      <c r="JR33" s="183"/>
      <c r="JS33" s="183"/>
      <c r="JT33" s="183"/>
      <c r="JU33" s="183"/>
      <c r="JV33" s="183"/>
      <c r="JW33" s="183"/>
      <c r="JX33" s="183"/>
      <c r="JY33" s="183"/>
      <c r="JZ33" s="183"/>
      <c r="KA33" s="183"/>
      <c r="KB33" s="183"/>
      <c r="KC33" s="183"/>
      <c r="KD33" s="183"/>
      <c r="KE33" s="183"/>
      <c r="KF33" s="183"/>
      <c r="KG33" s="183"/>
      <c r="KH33" s="183"/>
      <c r="KI33" s="183"/>
      <c r="KJ33" s="183"/>
      <c r="KK33" s="183"/>
      <c r="KL33" s="183"/>
      <c r="KM33" s="183"/>
      <c r="KN33" s="183"/>
      <c r="KO33" s="183"/>
      <c r="KP33" s="183"/>
      <c r="KQ33" s="183"/>
      <c r="KR33" s="183"/>
      <c r="KS33" s="183"/>
      <c r="KT33" s="183"/>
      <c r="KU33" s="183"/>
      <c r="KV33" s="183"/>
      <c r="KW33" s="183"/>
      <c r="KX33" s="183"/>
      <c r="KY33" s="183"/>
      <c r="KZ33" s="183"/>
      <c r="LA33" s="183"/>
      <c r="LB33" s="183"/>
      <c r="LC33" s="183"/>
      <c r="LD33" s="1434"/>
      <c r="LE33" s="166"/>
      <c r="LF33" s="345"/>
      <c r="LG33" s="345"/>
      <c r="LH33" s="345"/>
      <c r="LI33" s="345"/>
      <c r="LJ33" s="345"/>
      <c r="LK33" s="345"/>
      <c r="LL33" s="345"/>
      <c r="LM33" s="345"/>
      <c r="LN33" s="345"/>
      <c r="LO33" s="345"/>
      <c r="LP33" s="345"/>
      <c r="LQ33" s="345"/>
      <c r="LR33" s="175"/>
      <c r="LS33" s="175"/>
      <c r="LT33" s="175"/>
      <c r="LU33" s="175"/>
      <c r="LV33" s="175"/>
      <c r="LW33" s="175"/>
      <c r="LX33" s="175"/>
      <c r="LY33" s="183"/>
      <c r="LZ33" s="183"/>
    </row>
    <row r="34" spans="1:338" ht="14.45" hidden="1" customHeight="1">
      <c r="A34" s="122">
        <v>68</v>
      </c>
      <c r="B34" s="122">
        <f>COUNTIFS($D$3:D34,D34,$F$3:F34,F34)</f>
        <v>1</v>
      </c>
      <c r="C34" s="184">
        <v>8300</v>
      </c>
      <c r="D34" s="398" t="s">
        <v>691</v>
      </c>
      <c r="E34" s="186" t="s">
        <v>692</v>
      </c>
      <c r="F34" s="187">
        <v>6858061617</v>
      </c>
      <c r="G34" s="125">
        <v>50</v>
      </c>
      <c r="H34" s="398" t="s">
        <v>693</v>
      </c>
      <c r="I34" s="189" t="s">
        <v>694</v>
      </c>
      <c r="J34" s="190" t="s">
        <v>477</v>
      </c>
      <c r="K34" s="175" t="s">
        <v>478</v>
      </c>
      <c r="L34" s="125">
        <v>6</v>
      </c>
      <c r="M34" s="188">
        <v>12</v>
      </c>
      <c r="N34" s="191" t="s">
        <v>490</v>
      </c>
      <c r="O34" s="186"/>
      <c r="P34" s="192" t="s">
        <v>597</v>
      </c>
      <c r="Q34" s="192"/>
      <c r="R34" s="193"/>
      <c r="S34" s="194" t="s">
        <v>598</v>
      </c>
      <c r="T34" s="195" t="s">
        <v>523</v>
      </c>
      <c r="U34" s="196" t="s">
        <v>484</v>
      </c>
      <c r="V34" s="197" t="s">
        <v>599</v>
      </c>
      <c r="W34" s="198" t="s">
        <v>506</v>
      </c>
      <c r="X34" s="999" t="s">
        <v>484</v>
      </c>
      <c r="Y34" s="999" t="s">
        <v>484</v>
      </c>
      <c r="Z34" s="199"/>
      <c r="AA34" s="200"/>
      <c r="AB34" s="201"/>
      <c r="AC34" s="202"/>
      <c r="AD34" s="202"/>
      <c r="AE34" s="202"/>
      <c r="AF34" s="202"/>
      <c r="AG34" s="216" t="s">
        <v>485</v>
      </c>
      <c r="AH34" s="1009"/>
      <c r="AO34" s="136">
        <v>69.900000000000006</v>
      </c>
      <c r="AP34" s="137">
        <v>18.399999999999999</v>
      </c>
      <c r="AQ34" s="138">
        <v>9.02</v>
      </c>
      <c r="AR34" s="139">
        <f t="shared" si="17"/>
        <v>97.320000000000007</v>
      </c>
      <c r="AS34" s="140">
        <f t="shared" si="18"/>
        <v>3.7989130434782616</v>
      </c>
      <c r="AT34" s="141">
        <f t="shared" si="19"/>
        <v>34.26619565217392</v>
      </c>
      <c r="AU34" s="142">
        <f t="shared" si="20"/>
        <v>2.5492341356673967</v>
      </c>
      <c r="AV34" s="143">
        <v>66.202290000000005</v>
      </c>
      <c r="AW34" s="143">
        <f t="shared" si="23"/>
        <v>94.71</v>
      </c>
      <c r="AX34" s="144">
        <v>0.20271</v>
      </c>
      <c r="AY34" s="143">
        <v>0.28999999999999998</v>
      </c>
      <c r="AZ34" s="149" t="s">
        <v>487</v>
      </c>
      <c r="BA34" s="204">
        <v>1.6</v>
      </c>
      <c r="BB34" s="205">
        <v>0.21</v>
      </c>
      <c r="BC34" s="148"/>
      <c r="BD34" s="148"/>
      <c r="BG34" s="145"/>
      <c r="BH34" s="135">
        <v>499</v>
      </c>
      <c r="BI34" s="234">
        <v>2.0049999999999999</v>
      </c>
      <c r="BJ34" s="122">
        <v>10.1</v>
      </c>
      <c r="BK34" s="122">
        <v>90.2</v>
      </c>
      <c r="BL34" s="306">
        <v>0.11197339246119734</v>
      </c>
      <c r="BM34" s="206">
        <v>0.1</v>
      </c>
      <c r="BN34" s="153">
        <f>BM34*100/AO34</f>
        <v>0.14306151645207438</v>
      </c>
      <c r="BO34" s="149" t="s">
        <v>487</v>
      </c>
      <c r="BP34" s="143">
        <v>11.05</v>
      </c>
      <c r="BQ34" s="234">
        <v>16.349999999999998</v>
      </c>
      <c r="BR34" s="174">
        <v>63847.222222222219</v>
      </c>
      <c r="BS34" s="153">
        <f t="shared" si="21"/>
        <v>15.55</v>
      </c>
      <c r="BT34" s="145">
        <v>84.6</v>
      </c>
      <c r="BU34" s="174">
        <v>8909.72972972973</v>
      </c>
      <c r="BV34" s="145">
        <v>15.400000000000006</v>
      </c>
      <c r="BW34" s="731">
        <v>15.6</v>
      </c>
      <c r="BX34" s="145">
        <v>7.92</v>
      </c>
      <c r="BY34" s="145">
        <v>1.48</v>
      </c>
      <c r="BZ34" s="145">
        <v>7.63</v>
      </c>
      <c r="CA34" s="145">
        <v>1.42</v>
      </c>
      <c r="CB34" s="145">
        <v>68.099999999999994</v>
      </c>
      <c r="CC34" s="145">
        <v>12.7</v>
      </c>
      <c r="CD34" s="145">
        <v>0.53</v>
      </c>
      <c r="CJ34" s="122">
        <v>66.099999999999994</v>
      </c>
      <c r="CK34" s="135">
        <v>4430.3424657534251</v>
      </c>
      <c r="CL34" s="143">
        <f t="shared" si="22"/>
        <v>1.0380078636959371</v>
      </c>
      <c r="CM34" s="145"/>
      <c r="CN34" s="145"/>
      <c r="CO34" s="145"/>
      <c r="CP34" s="148"/>
      <c r="CT34" s="145"/>
      <c r="CU34" s="145"/>
      <c r="CV34" s="145"/>
      <c r="CW34" s="145"/>
      <c r="CX34" s="145"/>
      <c r="CY34" s="209"/>
      <c r="CZ34" s="145"/>
      <c r="DA34" s="209">
        <v>3</v>
      </c>
      <c r="DB34" s="158" t="s">
        <v>301</v>
      </c>
      <c r="DE34" s="125"/>
      <c r="DF34" s="125"/>
      <c r="DG34" s="125"/>
      <c r="DH34" s="125"/>
      <c r="DI34" s="296" t="s">
        <v>515</v>
      </c>
      <c r="DJ34" s="220" t="s">
        <v>485</v>
      </c>
      <c r="DK34" s="162">
        <v>2</v>
      </c>
      <c r="DL34" s="166"/>
      <c r="DM34" s="166"/>
      <c r="DN34" s="164">
        <v>0</v>
      </c>
      <c r="DO34" s="166"/>
      <c r="DP34" s="166"/>
      <c r="DQ34" s="166"/>
      <c r="DR34" s="165">
        <v>12.5</v>
      </c>
      <c r="DS34" s="125" t="s">
        <v>490</v>
      </c>
      <c r="DT34" s="125">
        <v>290</v>
      </c>
      <c r="DU34" s="125">
        <v>22.1</v>
      </c>
      <c r="DV34" s="125">
        <v>77.900000000000006</v>
      </c>
      <c r="DW34" s="125">
        <v>3.74</v>
      </c>
      <c r="DX34" s="125">
        <v>77.599999999999994</v>
      </c>
      <c r="DY34" s="125" t="s">
        <v>490</v>
      </c>
      <c r="DZ34" s="125">
        <v>3.68</v>
      </c>
      <c r="EA34" s="125">
        <v>0</v>
      </c>
      <c r="EC34" s="166"/>
      <c r="ED34" s="166" t="s">
        <v>596</v>
      </c>
      <c r="EE34" s="166">
        <v>6</v>
      </c>
      <c r="EF34" s="166"/>
      <c r="EG34" s="166">
        <v>2</v>
      </c>
      <c r="EH34" s="166">
        <v>1</v>
      </c>
      <c r="EI34" s="166">
        <v>164</v>
      </c>
      <c r="EJ34" s="166">
        <v>114</v>
      </c>
      <c r="EK34" s="167">
        <f>EJ34/(EI34*EI34*0.01*0.01)</f>
        <v>42.385484830458061</v>
      </c>
      <c r="EL34" s="166">
        <v>1</v>
      </c>
      <c r="EM34" s="166" t="s">
        <v>490</v>
      </c>
      <c r="EN34" s="166">
        <v>2</v>
      </c>
      <c r="EO34" s="166">
        <v>1</v>
      </c>
      <c r="EP34" s="166">
        <v>4</v>
      </c>
      <c r="EQ34" s="1230">
        <v>43227</v>
      </c>
      <c r="ER34" s="1221">
        <v>8300</v>
      </c>
      <c r="ES34" s="1008">
        <v>75</v>
      </c>
      <c r="ET34" s="1083">
        <v>1878</v>
      </c>
      <c r="EU34" s="1083">
        <v>2</v>
      </c>
      <c r="EV34" s="1074">
        <v>50.08</v>
      </c>
      <c r="EW34" s="1083">
        <v>982</v>
      </c>
      <c r="EX34" s="1075">
        <v>26.186666666666667</v>
      </c>
      <c r="EY34" s="1075">
        <v>157.12</v>
      </c>
      <c r="EZ34" s="1009"/>
      <c r="FA34" s="1009"/>
      <c r="FB34" s="1009"/>
      <c r="FC34" s="1009"/>
      <c r="FD34" s="1068"/>
      <c r="FE34" s="1068"/>
      <c r="FF34" s="1068"/>
      <c r="FG34" s="1080"/>
      <c r="FH34" s="1112">
        <v>11.074338085539715</v>
      </c>
      <c r="FI34" s="1080"/>
      <c r="FJ34" s="1085">
        <v>290</v>
      </c>
      <c r="FK34" s="1017"/>
      <c r="FL34" s="133"/>
      <c r="FM34" s="172">
        <v>52.289669861554849</v>
      </c>
      <c r="FN34" s="213">
        <f>EX34/1000</f>
        <v>2.6186666666666667E-2</v>
      </c>
      <c r="FP34" s="172">
        <v>52.289669861554849</v>
      </c>
      <c r="FQ34" s="213">
        <v>2.6186666666666667E-2</v>
      </c>
      <c r="FR34" s="222">
        <f>DT34/EX34</f>
        <v>11.074338085539715</v>
      </c>
      <c r="FS34" s="174">
        <v>10</v>
      </c>
      <c r="FT34" s="223" t="s">
        <v>695</v>
      </c>
      <c r="FU34" s="223" t="s">
        <v>490</v>
      </c>
      <c r="FV34" s="223" t="s">
        <v>696</v>
      </c>
      <c r="FW34" s="125">
        <v>1</v>
      </c>
      <c r="FX34" s="125" t="s">
        <v>490</v>
      </c>
      <c r="FY34" s="125">
        <v>0</v>
      </c>
      <c r="FZ34" s="175" t="s">
        <v>539</v>
      </c>
      <c r="GD34" s="125">
        <v>1</v>
      </c>
      <c r="GE34" s="175" t="s">
        <v>697</v>
      </c>
      <c r="GF34" s="175" t="s">
        <v>698</v>
      </c>
      <c r="GG34" s="125">
        <v>0</v>
      </c>
      <c r="GH34" s="175">
        <v>0</v>
      </c>
      <c r="GI34" s="175" t="s">
        <v>699</v>
      </c>
      <c r="GJ34" s="165"/>
      <c r="GK34" s="214">
        <v>43194</v>
      </c>
      <c r="GL34" s="1230" t="s">
        <v>497</v>
      </c>
      <c r="GM34" s="1231">
        <v>-1</v>
      </c>
      <c r="GN34" s="178"/>
      <c r="GP34" s="340">
        <v>3.74</v>
      </c>
      <c r="GR34" s="165"/>
      <c r="GS34" s="165"/>
      <c r="GT34" s="165"/>
      <c r="GU34" s="122"/>
      <c r="HI34" s="165"/>
      <c r="HJ34" s="165"/>
      <c r="HK34" s="165"/>
      <c r="HL34" s="165"/>
      <c r="HM34" s="165"/>
      <c r="HN34" s="165"/>
      <c r="HO34" s="215"/>
      <c r="HP34" s="215"/>
      <c r="HQ34" s="165"/>
      <c r="HR34" s="165"/>
      <c r="HS34" s="165"/>
      <c r="HT34" s="165"/>
      <c r="HU34" s="165"/>
      <c r="HV34" s="165"/>
      <c r="HW34" s="165"/>
      <c r="HX34" s="165"/>
      <c r="HY34" s="165"/>
      <c r="HZ34" s="165"/>
      <c r="IA34" s="165"/>
      <c r="IB34" s="215"/>
      <c r="IC34" s="165"/>
      <c r="ID34" s="165"/>
      <c r="IE34" s="165"/>
      <c r="IF34" s="165"/>
      <c r="IG34" s="165"/>
      <c r="IH34" s="165"/>
      <c r="II34" s="165"/>
      <c r="IJ34" s="165"/>
      <c r="IK34" s="215"/>
      <c r="IL34" s="165"/>
      <c r="IM34" s="165"/>
      <c r="IN34" s="215"/>
      <c r="IO34" s="165"/>
      <c r="IP34" s="165"/>
      <c r="IQ34" s="165"/>
      <c r="IR34" s="165"/>
      <c r="IS34" s="165"/>
      <c r="IT34" s="215"/>
      <c r="IU34" s="165"/>
      <c r="IV34" s="165"/>
      <c r="IW34" s="165"/>
      <c r="IX34" s="165"/>
      <c r="IY34" s="165"/>
      <c r="IZ34" s="165"/>
      <c r="JA34" s="165"/>
      <c r="JB34" s="165"/>
      <c r="JC34" s="165"/>
      <c r="JD34" s="165"/>
      <c r="JE34" s="165"/>
      <c r="JF34" s="371"/>
      <c r="JG34" s="125"/>
      <c r="JH34" s="125"/>
      <c r="JI34" s="125"/>
      <c r="JJ34" s="182"/>
      <c r="JK34" s="183"/>
      <c r="JL34" s="183"/>
      <c r="JM34" s="183"/>
      <c r="JN34" s="183"/>
      <c r="JO34" s="183"/>
      <c r="JP34" s="183"/>
      <c r="JQ34" s="183"/>
      <c r="JR34" s="183"/>
      <c r="JS34" s="183"/>
      <c r="JT34" s="183"/>
      <c r="JU34" s="183"/>
      <c r="JV34" s="183"/>
      <c r="JW34" s="183"/>
      <c r="JX34" s="183"/>
      <c r="JY34" s="183"/>
      <c r="JZ34" s="183"/>
      <c r="KA34" s="183"/>
      <c r="KB34" s="183"/>
      <c r="KC34" s="183"/>
      <c r="KD34" s="183"/>
      <c r="KE34" s="183"/>
      <c r="KF34" s="183"/>
      <c r="KG34" s="183"/>
      <c r="KH34" s="183"/>
      <c r="KI34" s="183"/>
      <c r="KJ34" s="183"/>
      <c r="KK34" s="183"/>
      <c r="KL34" s="183"/>
      <c r="KM34" s="183"/>
      <c r="KN34" s="183"/>
      <c r="KO34" s="183"/>
      <c r="KP34" s="183"/>
      <c r="KQ34" s="183"/>
      <c r="KR34" s="183"/>
      <c r="KS34" s="183"/>
      <c r="KT34" s="183"/>
      <c r="KU34" s="183"/>
      <c r="KV34" s="183"/>
      <c r="KW34" s="183"/>
      <c r="KX34" s="183"/>
      <c r="KY34" s="183"/>
      <c r="KZ34" s="183"/>
      <c r="LA34" s="183"/>
      <c r="LB34" s="183"/>
      <c r="LC34" s="183"/>
      <c r="LD34" s="1434"/>
      <c r="LE34" s="125"/>
      <c r="LF34" s="125"/>
      <c r="LG34" s="125"/>
      <c r="LH34" s="125"/>
      <c r="LI34" s="125"/>
      <c r="LJ34" s="125"/>
      <c r="LK34" s="125"/>
      <c r="LL34" s="125"/>
      <c r="LM34" s="125"/>
      <c r="LN34" s="125"/>
      <c r="LO34" s="125"/>
      <c r="LP34" s="125"/>
      <c r="LQ34" s="125"/>
      <c r="LR34" s="175"/>
      <c r="LS34" s="175"/>
      <c r="LT34" s="175"/>
      <c r="LU34" s="175"/>
      <c r="LV34" s="175"/>
      <c r="LW34" s="175"/>
      <c r="LX34" s="175"/>
      <c r="LY34" s="183"/>
      <c r="LZ34" s="183"/>
    </row>
    <row r="35" spans="1:338" ht="14.45" hidden="1" customHeight="1">
      <c r="A35" s="122">
        <v>141</v>
      </c>
      <c r="B35" s="122">
        <f>COUNTIFS($D$3:D35,D35,$F$3:F35,F35)</f>
        <v>1</v>
      </c>
      <c r="C35" s="268">
        <v>6600</v>
      </c>
      <c r="D35" s="398" t="s">
        <v>648</v>
      </c>
      <c r="E35" s="225" t="s">
        <v>649</v>
      </c>
      <c r="F35" s="187">
        <v>7512135686</v>
      </c>
      <c r="G35" s="125">
        <v>42</v>
      </c>
      <c r="H35" s="398" t="s">
        <v>650</v>
      </c>
      <c r="I35" s="269" t="s">
        <v>651</v>
      </c>
      <c r="J35" s="190" t="s">
        <v>477</v>
      </c>
      <c r="K35" s="175" t="s">
        <v>478</v>
      </c>
      <c r="L35" s="125">
        <v>19</v>
      </c>
      <c r="M35" s="125">
        <v>2</v>
      </c>
      <c r="N35" s="253"/>
      <c r="O35" s="225"/>
      <c r="P35" s="192" t="s">
        <v>652</v>
      </c>
      <c r="Q35" s="192"/>
      <c r="R35" s="193"/>
      <c r="S35" s="323" t="s">
        <v>550</v>
      </c>
      <c r="T35" s="324" t="s">
        <v>481</v>
      </c>
      <c r="U35" s="325" t="s">
        <v>482</v>
      </c>
      <c r="V35" s="324" t="s">
        <v>481</v>
      </c>
      <c r="W35" s="326" t="s">
        <v>483</v>
      </c>
      <c r="X35" s="1094" t="s">
        <v>481</v>
      </c>
      <c r="Y35" s="1094" t="s">
        <v>653</v>
      </c>
      <c r="Z35" s="319"/>
      <c r="AA35" s="225"/>
      <c r="AB35" s="301">
        <v>327</v>
      </c>
      <c r="AC35" s="302"/>
      <c r="AD35" s="302"/>
      <c r="AE35" s="302"/>
      <c r="AF35" s="302"/>
      <c r="AG35" s="331" t="s">
        <v>507</v>
      </c>
      <c r="AH35" s="991" t="s">
        <v>654</v>
      </c>
      <c r="AI35" s="122">
        <v>9.91</v>
      </c>
      <c r="AJ35" s="122">
        <v>78.900000000000006</v>
      </c>
      <c r="AK35" s="134">
        <v>7.8189900000000012</v>
      </c>
      <c r="AL35" s="122">
        <v>25126</v>
      </c>
      <c r="AM35" s="135">
        <v>5.2896842105263158</v>
      </c>
      <c r="AN35" s="122">
        <v>4</v>
      </c>
      <c r="AO35" s="392">
        <v>80.2</v>
      </c>
      <c r="AP35" s="137">
        <v>9.6</v>
      </c>
      <c r="AQ35" s="138">
        <v>9.08</v>
      </c>
      <c r="AR35" s="139">
        <f t="shared" si="17"/>
        <v>98.88</v>
      </c>
      <c r="AS35" s="140">
        <f t="shared" si="18"/>
        <v>8.3541666666666679</v>
      </c>
      <c r="AT35" s="141">
        <f t="shared" si="19"/>
        <v>75.855833333333351</v>
      </c>
      <c r="AU35" s="142">
        <f t="shared" si="20"/>
        <v>4.2933618843683083</v>
      </c>
      <c r="AV35" s="143">
        <v>70.89</v>
      </c>
      <c r="AW35" s="143">
        <f t="shared" si="23"/>
        <v>88.391521197007478</v>
      </c>
      <c r="AX35" s="144">
        <v>5.3</v>
      </c>
      <c r="AY35" s="143">
        <f>AX35*100/AO35</f>
        <v>6.6084788029925186</v>
      </c>
      <c r="BA35" s="146" t="s">
        <v>487</v>
      </c>
      <c r="BC35" s="148"/>
      <c r="BD35" s="148"/>
      <c r="BG35" s="145"/>
      <c r="BJ35" s="149">
        <v>38.4</v>
      </c>
      <c r="BK35" s="149">
        <v>61.3</v>
      </c>
      <c r="BL35" s="150">
        <v>0.62642740619902126</v>
      </c>
      <c r="BM35" s="151" t="s">
        <v>487</v>
      </c>
      <c r="BN35" s="122" t="s">
        <v>487</v>
      </c>
      <c r="BO35" s="149" t="s">
        <v>487</v>
      </c>
      <c r="BP35" s="143">
        <v>59.25</v>
      </c>
      <c r="BQ35" s="234">
        <v>84.6</v>
      </c>
      <c r="BR35" s="152"/>
      <c r="BS35" s="153">
        <f t="shared" si="21"/>
        <v>32.700000000000003</v>
      </c>
      <c r="BT35" s="154">
        <v>87.1</v>
      </c>
      <c r="BU35" s="152"/>
      <c r="BV35" s="154">
        <f>100-BT35</f>
        <v>12.900000000000006</v>
      </c>
      <c r="BW35" s="1039">
        <f>BY35+CA35+CC35</f>
        <v>9.4079999999999995</v>
      </c>
      <c r="BX35" s="154">
        <v>20.100000000000001</v>
      </c>
      <c r="BY35" s="145">
        <f>BX35*AP35/100</f>
        <v>1.9296</v>
      </c>
      <c r="BZ35" s="154">
        <v>12.6</v>
      </c>
      <c r="CA35" s="145">
        <f>BZ35*AP35/100</f>
        <v>1.2096</v>
      </c>
      <c r="CB35" s="154">
        <v>65.3</v>
      </c>
      <c r="CC35" s="145">
        <f>CB35*AP35/100</f>
        <v>6.2687999999999997</v>
      </c>
      <c r="CD35" s="154"/>
      <c r="CE35" s="151">
        <v>100</v>
      </c>
      <c r="CF35" s="156"/>
      <c r="CG35" s="151">
        <v>99.8</v>
      </c>
      <c r="CH35" s="151"/>
      <c r="CI35" s="151">
        <v>79.099999999999994</v>
      </c>
      <c r="CJ35" s="151">
        <v>86.3</v>
      </c>
      <c r="CK35" s="151"/>
      <c r="CL35" s="143">
        <f t="shared" si="22"/>
        <v>1.5952380952380953</v>
      </c>
      <c r="CM35" s="145"/>
      <c r="CN35" s="145"/>
      <c r="CO35" s="145"/>
      <c r="CP35" s="148"/>
      <c r="CT35" s="145"/>
      <c r="CU35" s="145"/>
      <c r="CV35" s="145"/>
      <c r="CW35" s="145"/>
      <c r="CX35" s="145"/>
      <c r="CY35" s="149"/>
      <c r="CZ35" s="145"/>
      <c r="DA35" s="149" t="s">
        <v>524</v>
      </c>
      <c r="DB35" s="149" t="s">
        <v>600</v>
      </c>
      <c r="DE35" s="1066"/>
      <c r="DF35" s="1066"/>
      <c r="DG35" s="1066"/>
      <c r="DH35" s="1066"/>
      <c r="DI35" s="160" t="s">
        <v>489</v>
      </c>
      <c r="DJ35" s="309" t="s">
        <v>507</v>
      </c>
      <c r="DK35" s="162">
        <v>2</v>
      </c>
      <c r="DL35" s="163" t="s">
        <v>655</v>
      </c>
      <c r="DM35" s="163" t="s">
        <v>655</v>
      </c>
      <c r="DN35" s="164">
        <v>0</v>
      </c>
      <c r="DO35" s="163">
        <v>0</v>
      </c>
      <c r="DP35" s="168" t="s">
        <v>490</v>
      </c>
      <c r="DQ35" s="163" t="s">
        <v>490</v>
      </c>
      <c r="DR35" s="165" t="s">
        <v>490</v>
      </c>
      <c r="DS35" s="125" t="s">
        <v>490</v>
      </c>
      <c r="DT35" s="125">
        <v>327</v>
      </c>
      <c r="DU35" s="125">
        <v>9.8000000000000004E-2</v>
      </c>
      <c r="DV35" s="125">
        <v>0.90200000000000002</v>
      </c>
      <c r="DW35" s="125" t="s">
        <v>490</v>
      </c>
      <c r="DX35" s="125" t="s">
        <v>490</v>
      </c>
      <c r="DY35" s="125" t="s">
        <v>490</v>
      </c>
      <c r="DZ35" s="125" t="s">
        <v>490</v>
      </c>
      <c r="EA35" s="125">
        <v>0</v>
      </c>
      <c r="EC35" s="163" t="s">
        <v>524</v>
      </c>
      <c r="ED35" s="163">
        <v>2</v>
      </c>
      <c r="EE35" s="166">
        <v>19</v>
      </c>
      <c r="EF35" s="163">
        <v>25</v>
      </c>
      <c r="EG35" s="163">
        <v>3</v>
      </c>
      <c r="EH35" s="163">
        <v>1</v>
      </c>
      <c r="EI35" s="163">
        <v>173</v>
      </c>
      <c r="EJ35" s="163">
        <v>90</v>
      </c>
      <c r="EK35" s="167">
        <f>EJ35/(EI35*EI35*0.01*0.01)</f>
        <v>30.071168431955627</v>
      </c>
      <c r="EL35" s="163">
        <v>2</v>
      </c>
      <c r="EM35" s="168" t="s">
        <v>490</v>
      </c>
      <c r="EN35" s="169">
        <v>0</v>
      </c>
      <c r="EO35" s="163">
        <v>0</v>
      </c>
      <c r="EP35" s="163">
        <v>3</v>
      </c>
      <c r="EQ35" s="1238">
        <v>42907</v>
      </c>
      <c r="ER35" s="1108">
        <v>6600</v>
      </c>
      <c r="ES35" s="991"/>
      <c r="ET35" s="991"/>
      <c r="EU35" s="991"/>
      <c r="EV35" s="991"/>
      <c r="EW35" s="991"/>
      <c r="EX35" s="1067"/>
      <c r="EY35" s="1067"/>
      <c r="EZ35" s="991"/>
      <c r="FA35" s="991"/>
      <c r="FB35" s="991"/>
      <c r="FC35" s="991"/>
      <c r="FD35" s="1067"/>
      <c r="FE35" s="1067"/>
      <c r="FF35" s="1067"/>
      <c r="FG35" s="1084"/>
      <c r="FH35" s="1084"/>
      <c r="FI35" s="1144"/>
      <c r="FJ35" s="1114">
        <v>327</v>
      </c>
      <c r="FK35" s="1017" t="s">
        <v>507</v>
      </c>
      <c r="FL35" s="991" t="s">
        <v>654</v>
      </c>
      <c r="FM35" s="122"/>
      <c r="FP35" s="172"/>
      <c r="FQ35" s="173">
        <f>DT35/1000</f>
        <v>0.32700000000000001</v>
      </c>
      <c r="FR35" s="133"/>
      <c r="FS35" s="133"/>
      <c r="GF35" s="175"/>
      <c r="GJ35" s="165"/>
      <c r="GK35" s="294">
        <v>42887</v>
      </c>
      <c r="GL35" s="1230" t="s">
        <v>497</v>
      </c>
      <c r="GM35" s="1231">
        <v>-1</v>
      </c>
      <c r="GN35" s="178"/>
      <c r="GR35" s="165"/>
      <c r="GS35" s="165"/>
      <c r="GT35" s="165"/>
      <c r="GU35" s="122"/>
      <c r="HI35" s="165"/>
      <c r="HJ35" s="253"/>
      <c r="HK35" s="253"/>
      <c r="HL35" s="253"/>
      <c r="HM35" s="253"/>
      <c r="HN35" s="253"/>
      <c r="HO35" s="367"/>
      <c r="HP35" s="367"/>
      <c r="HQ35" s="253"/>
      <c r="HR35" s="253"/>
      <c r="HS35" s="253"/>
      <c r="HT35" s="253"/>
      <c r="HU35" s="253"/>
      <c r="HV35" s="253"/>
      <c r="HW35" s="253"/>
      <c r="HX35" s="253"/>
      <c r="HY35" s="253"/>
      <c r="HZ35" s="253"/>
      <c r="IA35" s="253"/>
      <c r="IB35" s="367"/>
      <c r="IC35" s="253"/>
      <c r="ID35" s="253"/>
      <c r="IE35" s="253"/>
      <c r="IF35" s="253"/>
      <c r="IG35" s="253"/>
      <c r="IH35" s="253"/>
      <c r="II35" s="253"/>
      <c r="IJ35" s="253"/>
      <c r="IK35" s="367"/>
      <c r="IL35" s="253"/>
      <c r="IM35" s="253"/>
      <c r="IN35" s="367"/>
      <c r="IO35" s="253"/>
      <c r="IP35" s="253"/>
      <c r="IQ35" s="253"/>
      <c r="IR35" s="253"/>
      <c r="IS35" s="253"/>
      <c r="IT35" s="367"/>
      <c r="IU35" s="253"/>
      <c r="IV35" s="253"/>
      <c r="IW35" s="253"/>
      <c r="IX35" s="253"/>
      <c r="IY35" s="253"/>
      <c r="IZ35" s="253"/>
      <c r="JA35" s="253"/>
      <c r="JB35" s="253"/>
      <c r="JC35" s="253"/>
      <c r="JD35" s="253"/>
      <c r="JE35" s="253"/>
      <c r="JF35" s="917"/>
      <c r="JG35" s="125"/>
      <c r="JH35" s="125"/>
      <c r="JI35" s="125"/>
      <c r="JJ35" s="182"/>
      <c r="JK35" s="183"/>
      <c r="JL35" s="183"/>
      <c r="JM35" s="183"/>
      <c r="JN35" s="183"/>
      <c r="JO35" s="183"/>
      <c r="JP35" s="183"/>
      <c r="JQ35" s="183"/>
      <c r="JR35" s="183"/>
      <c r="JS35" s="183"/>
      <c r="JT35" s="183"/>
      <c r="JU35" s="183"/>
      <c r="JV35" s="183"/>
      <c r="JW35" s="183"/>
      <c r="JX35" s="183"/>
      <c r="JY35" s="183"/>
      <c r="JZ35" s="183"/>
      <c r="KA35" s="183"/>
      <c r="KB35" s="183"/>
      <c r="KC35" s="183"/>
      <c r="KD35" s="183"/>
      <c r="KE35" s="183"/>
      <c r="KF35" s="183"/>
      <c r="KG35" s="183"/>
      <c r="KH35" s="183"/>
      <c r="KI35" s="183"/>
      <c r="KJ35" s="183"/>
      <c r="KK35" s="183"/>
      <c r="KL35" s="183"/>
      <c r="KM35" s="183"/>
      <c r="KN35" s="183"/>
      <c r="KO35" s="183"/>
      <c r="KP35" s="183"/>
      <c r="KQ35" s="183"/>
      <c r="KR35" s="183"/>
      <c r="KS35" s="183"/>
      <c r="KT35" s="183"/>
      <c r="KU35" s="183"/>
      <c r="KV35" s="183"/>
      <c r="KW35" s="183"/>
      <c r="KX35" s="183"/>
      <c r="KY35" s="183"/>
      <c r="KZ35" s="183"/>
      <c r="LA35" s="183"/>
      <c r="LB35" s="183"/>
      <c r="LC35" s="183"/>
      <c r="LD35" s="1434"/>
      <c r="LE35" s="125"/>
      <c r="LF35" s="125"/>
      <c r="LG35" s="125"/>
      <c r="LH35" s="125"/>
      <c r="LI35" s="125"/>
      <c r="LJ35" s="125"/>
      <c r="LK35" s="125"/>
      <c r="LL35" s="125"/>
      <c r="LM35" s="125"/>
      <c r="LN35" s="125"/>
      <c r="LO35" s="125"/>
      <c r="LP35" s="125"/>
      <c r="LQ35" s="125"/>
      <c r="LR35" s="175"/>
      <c r="LS35" s="175"/>
      <c r="LT35" s="175"/>
      <c r="LU35" s="175"/>
      <c r="LV35" s="175"/>
      <c r="LW35" s="175"/>
      <c r="LX35" s="175"/>
      <c r="LY35" s="183"/>
      <c r="LZ35" s="183"/>
    </row>
    <row r="36" spans="1:338" ht="14.45" hidden="1" customHeight="1">
      <c r="A36" s="122">
        <v>38</v>
      </c>
      <c r="B36" s="122">
        <f>COUNTIFS($D$3:D36,D36,$F$3:F36,F36)</f>
        <v>1</v>
      </c>
      <c r="C36" s="400">
        <v>10206</v>
      </c>
      <c r="D36" s="401" t="s">
        <v>723</v>
      </c>
      <c r="E36" s="186" t="s">
        <v>724</v>
      </c>
      <c r="F36" s="124">
        <v>7751294474</v>
      </c>
      <c r="G36" s="125">
        <f>LEFT(H36,4)-CONCATENATE(19,LEFT(F36,2))</f>
        <v>42</v>
      </c>
      <c r="H36" s="401" t="s">
        <v>725</v>
      </c>
      <c r="I36" s="269" t="s">
        <v>726</v>
      </c>
      <c r="J36" s="190" t="s">
        <v>477</v>
      </c>
      <c r="K36" s="126" t="s">
        <v>478</v>
      </c>
      <c r="L36" s="125">
        <v>31</v>
      </c>
      <c r="M36" s="188" t="s">
        <v>727</v>
      </c>
      <c r="N36" s="191" t="s">
        <v>490</v>
      </c>
      <c r="O36" s="225"/>
      <c r="P36" s="186" t="s">
        <v>728</v>
      </c>
      <c r="Q36" s="225"/>
      <c r="R36" s="253"/>
      <c r="S36" s="194" t="s">
        <v>598</v>
      </c>
      <c r="T36" s="197" t="s">
        <v>523</v>
      </c>
      <c r="U36" s="197" t="s">
        <v>484</v>
      </c>
      <c r="V36" s="318" t="s">
        <v>599</v>
      </c>
      <c r="W36" s="255" t="s">
        <v>506</v>
      </c>
      <c r="X36" s="1008" t="s">
        <v>484</v>
      </c>
      <c r="Y36" s="1008" t="s">
        <v>484</v>
      </c>
      <c r="Z36" s="229" t="s">
        <v>550</v>
      </c>
      <c r="AA36" s="225"/>
      <c r="AB36" s="175"/>
      <c r="AC36" s="256">
        <v>19112</v>
      </c>
      <c r="AD36" s="257">
        <v>478</v>
      </c>
      <c r="AE36" s="231"/>
      <c r="AF36" s="231"/>
      <c r="AG36" s="216" t="s">
        <v>507</v>
      </c>
      <c r="AH36" s="256">
        <v>1000</v>
      </c>
      <c r="AI36"/>
      <c r="AJ36" s="133"/>
      <c r="AK36" s="122"/>
      <c r="AM36" s="362"/>
      <c r="AN36" s="363"/>
      <c r="AO36" s="136">
        <v>9.5</v>
      </c>
      <c r="AP36" s="137">
        <v>82.7</v>
      </c>
      <c r="AQ36" s="138">
        <v>4.3099999999999996</v>
      </c>
      <c r="AR36" s="139">
        <f t="shared" si="17"/>
        <v>96.51</v>
      </c>
      <c r="AS36" s="140">
        <f t="shared" si="18"/>
        <v>0.11487303506650544</v>
      </c>
      <c r="AT36" s="141">
        <f t="shared" si="19"/>
        <v>0.49510278113663841</v>
      </c>
      <c r="AU36" s="142">
        <f t="shared" si="20"/>
        <v>0.1091828525456844</v>
      </c>
      <c r="AV36" s="353">
        <v>8.2744999999999997</v>
      </c>
      <c r="AW36" s="143">
        <f t="shared" si="23"/>
        <v>87.1</v>
      </c>
      <c r="AX36" s="144">
        <v>0.75049999999999994</v>
      </c>
      <c r="AY36" s="364">
        <v>7.9</v>
      </c>
      <c r="AZ36" s="262" t="s">
        <v>487</v>
      </c>
      <c r="BA36" s="365">
        <v>29.1</v>
      </c>
      <c r="BB36" s="355">
        <v>0.02</v>
      </c>
      <c r="BC36" s="357"/>
      <c r="BD36" s="357"/>
      <c r="BE36" s="357"/>
      <c r="BF36" s="357"/>
      <c r="BG36" s="145"/>
      <c r="BH36" s="135">
        <v>516.91219799646433</v>
      </c>
      <c r="BI36" s="261">
        <v>5.48</v>
      </c>
      <c r="BJ36" s="122">
        <v>64.2</v>
      </c>
      <c r="BK36" s="145">
        <v>36.1</v>
      </c>
      <c r="BL36" s="150">
        <f>BJ36/BK36</f>
        <v>1.7783933518005541</v>
      </c>
      <c r="BM36" s="206">
        <v>0.1</v>
      </c>
      <c r="BN36" s="153">
        <f t="shared" ref="BN36:BN42" si="24">BM36*100/AO36</f>
        <v>1.0526315789473684</v>
      </c>
      <c r="BO36" s="262" t="s">
        <v>487</v>
      </c>
      <c r="BP36" s="143">
        <v>37.35</v>
      </c>
      <c r="BQ36" s="359">
        <v>35.26</v>
      </c>
      <c r="BR36" s="174">
        <v>41807.857142857138</v>
      </c>
      <c r="BS36" s="153">
        <f t="shared" si="21"/>
        <v>66.3</v>
      </c>
      <c r="BT36" s="149">
        <v>98.1</v>
      </c>
      <c r="BU36" s="174">
        <v>13144.354838709676</v>
      </c>
      <c r="BV36" s="153">
        <f>100-BT36</f>
        <v>1.9000000000000057</v>
      </c>
      <c r="BW36" s="1039">
        <f>BY36+CA36+CC36</f>
        <v>79.861936587872563</v>
      </c>
      <c r="BX36" s="145">
        <v>42.1</v>
      </c>
      <c r="BY36" s="145">
        <f>BX36*AP36/(CB36+BZ36+BX36+BV36)</f>
        <v>35.782836587872559</v>
      </c>
      <c r="BZ36" s="145">
        <v>24.2</v>
      </c>
      <c r="CA36" s="145">
        <f>BZ36*AP36/100</f>
        <v>20.013400000000001</v>
      </c>
      <c r="CB36" s="145">
        <v>29.1</v>
      </c>
      <c r="CC36" s="145">
        <f>CB36*AP36/100</f>
        <v>24.065700000000003</v>
      </c>
      <c r="CD36" s="366">
        <v>0.26</v>
      </c>
      <c r="CJ36" s="264">
        <v>97.2</v>
      </c>
      <c r="CK36" s="265">
        <v>12976.181818181818</v>
      </c>
      <c r="CL36" s="143">
        <f t="shared" si="22"/>
        <v>1.7396694214876034</v>
      </c>
      <c r="CM36" s="145"/>
      <c r="CN36" s="145"/>
      <c r="CO36" s="145"/>
      <c r="CP36" s="357"/>
      <c r="CQ36" s="357"/>
      <c r="CR36" s="357"/>
      <c r="CS36" s="357"/>
      <c r="CT36" s="149">
        <v>70.7</v>
      </c>
      <c r="CU36" s="145"/>
      <c r="CV36" s="145"/>
      <c r="CW36" s="172"/>
      <c r="CX36" s="172"/>
      <c r="CY36" s="143"/>
      <c r="CZ36" s="145"/>
      <c r="DA36" s="209">
        <v>3</v>
      </c>
      <c r="DB36" s="149" t="s">
        <v>300</v>
      </c>
      <c r="DC36" s="122"/>
      <c r="DD36" s="266" t="s">
        <v>729</v>
      </c>
      <c r="DE36" s="125"/>
      <c r="DF36" s="125"/>
      <c r="DG36" s="398"/>
      <c r="DH36" s="125"/>
      <c r="DI36" s="125" t="s">
        <v>515</v>
      </c>
      <c r="DJ36" s="267" t="s">
        <v>507</v>
      </c>
      <c r="DK36" s="166">
        <v>2</v>
      </c>
      <c r="DL36" s="166"/>
      <c r="DM36" s="166" t="s">
        <v>520</v>
      </c>
      <c r="DN36" s="164">
        <v>0</v>
      </c>
      <c r="DO36" s="166"/>
      <c r="DP36" s="166"/>
      <c r="DQ36" s="166"/>
      <c r="DR36" s="165" t="s">
        <v>490</v>
      </c>
      <c r="DS36" s="125" t="s">
        <v>490</v>
      </c>
      <c r="DT36" s="125">
        <v>391</v>
      </c>
      <c r="DU36" s="125">
        <v>7.7</v>
      </c>
      <c r="DV36" s="125">
        <v>92.3</v>
      </c>
      <c r="DW36" s="125" t="s">
        <v>490</v>
      </c>
      <c r="DX36" s="125" t="s">
        <v>490</v>
      </c>
      <c r="DY36" s="125" t="s">
        <v>490</v>
      </c>
      <c r="DZ36" s="125" t="s">
        <v>490</v>
      </c>
      <c r="EA36" s="125">
        <v>0</v>
      </c>
      <c r="EC36" s="166"/>
      <c r="ED36" s="166"/>
      <c r="EE36" s="166">
        <v>31</v>
      </c>
      <c r="EF36" s="166">
        <v>50</v>
      </c>
      <c r="EG36" s="163">
        <v>3</v>
      </c>
      <c r="EH36" s="166">
        <v>0</v>
      </c>
      <c r="EI36" s="166">
        <v>176</v>
      </c>
      <c r="EJ36" s="166">
        <v>75</v>
      </c>
      <c r="EK36" s="167">
        <f>EJ36/(EI36*EI36*0.01*0.01)</f>
        <v>24.212293388429753</v>
      </c>
      <c r="EL36" s="166">
        <v>2</v>
      </c>
      <c r="EM36" s="166"/>
      <c r="EN36" s="166">
        <v>1</v>
      </c>
      <c r="EO36" s="166">
        <v>1</v>
      </c>
      <c r="EP36" s="316"/>
      <c r="EQ36" s="1230">
        <v>43537</v>
      </c>
      <c r="ER36" s="1071">
        <v>10206</v>
      </c>
      <c r="ES36" s="1072">
        <v>67</v>
      </c>
      <c r="ET36" s="1008">
        <v>383960</v>
      </c>
      <c r="EU36" s="1008">
        <v>2</v>
      </c>
      <c r="EV36" s="1074">
        <f>ET36/ES36*EU36</f>
        <v>11461.492537313432</v>
      </c>
      <c r="EW36" s="1008">
        <v>5911</v>
      </c>
      <c r="EX36" s="1075">
        <f>EW36/ES36*EU36</f>
        <v>176.44776119402985</v>
      </c>
      <c r="EY36" s="1075">
        <f>L37*EX36</f>
        <v>1058.686567164179</v>
      </c>
      <c r="EZ36" s="1077"/>
      <c r="FA36" s="1078"/>
      <c r="FB36" s="1078"/>
      <c r="FC36" s="1068"/>
      <c r="FD36" s="1079"/>
      <c r="FE36" s="1079"/>
      <c r="FF36" s="1029"/>
      <c r="FG36" s="1080"/>
      <c r="FH36" s="1085"/>
      <c r="FI36" s="1017"/>
      <c r="FJ36" s="1009"/>
      <c r="FK36" s="991"/>
      <c r="FL36" s="133"/>
      <c r="FM36" s="172">
        <f>EW36*100/ET36</f>
        <v>1.539483279508282</v>
      </c>
      <c r="FN36" s="213">
        <f>EX36/1000</f>
        <v>0.17644776119402986</v>
      </c>
      <c r="FP36" s="172">
        <v>1.539483279508282</v>
      </c>
      <c r="FQ36" s="213">
        <v>0.17644776119402986</v>
      </c>
      <c r="FR36" s="222">
        <f>DT36/EX36</f>
        <v>2.2159533073929962</v>
      </c>
      <c r="FS36" s="174">
        <v>0</v>
      </c>
      <c r="FT36" s="223" t="s">
        <v>490</v>
      </c>
      <c r="FU36" s="223" t="s">
        <v>717</v>
      </c>
      <c r="FV36" s="223" t="s">
        <v>606</v>
      </c>
      <c r="FW36" s="166">
        <v>0</v>
      </c>
      <c r="FX36" s="166" t="s">
        <v>487</v>
      </c>
      <c r="FY36" s="166">
        <v>0</v>
      </c>
      <c r="FZ36" s="345" t="s">
        <v>730</v>
      </c>
      <c r="GA36" s="166"/>
      <c r="GB36" s="166"/>
      <c r="GC36" s="166"/>
      <c r="GD36" s="166">
        <v>1</v>
      </c>
      <c r="GE36" s="166" t="s">
        <v>731</v>
      </c>
      <c r="GF36" s="345" t="s">
        <v>732</v>
      </c>
      <c r="GG36" s="166">
        <v>0</v>
      </c>
      <c r="GH36" s="345">
        <v>0</v>
      </c>
      <c r="GI36" s="345" t="s">
        <v>733</v>
      </c>
      <c r="GJ36" s="346"/>
      <c r="GK36" s="404">
        <v>43500</v>
      </c>
      <c r="GL36" s="1230" t="s">
        <v>497</v>
      </c>
      <c r="GM36" s="1231">
        <v>-1</v>
      </c>
      <c r="GN36" s="347" t="s">
        <v>734</v>
      </c>
      <c r="GO36" s="349">
        <v>0</v>
      </c>
      <c r="GP36" s="348">
        <v>0.19386790855199998</v>
      </c>
      <c r="GQ36" s="349">
        <v>0.53496013699999867</v>
      </c>
      <c r="GR36" s="350"/>
      <c r="GS36" s="350"/>
      <c r="GT36" s="350"/>
      <c r="GU36" s="122"/>
      <c r="HI36" s="371"/>
      <c r="HJ36" s="991"/>
      <c r="HK36" s="991"/>
      <c r="HL36" s="991"/>
      <c r="HM36" s="991"/>
      <c r="HN36" s="991"/>
      <c r="HO36" s="1022"/>
      <c r="HP36" s="1022"/>
      <c r="HQ36" s="991"/>
      <c r="HR36" s="991"/>
      <c r="HS36" s="991"/>
      <c r="HT36" s="991"/>
      <c r="HU36" s="991"/>
      <c r="HV36" s="991"/>
      <c r="HW36" s="991"/>
      <c r="HX36" s="991"/>
      <c r="HY36" s="991"/>
      <c r="HZ36" s="991"/>
      <c r="IA36" s="991"/>
      <c r="IB36" s="1022"/>
      <c r="IC36" s="991"/>
      <c r="ID36" s="991"/>
      <c r="IE36" s="991"/>
      <c r="IF36" s="991"/>
      <c r="IG36" s="991"/>
      <c r="IH36" s="991"/>
      <c r="II36" s="991"/>
      <c r="IJ36" s="991"/>
      <c r="IK36" s="1022"/>
      <c r="IL36" s="991"/>
      <c r="IM36" s="991"/>
      <c r="IN36" s="1022"/>
      <c r="IO36" s="991"/>
      <c r="IP36" s="991"/>
      <c r="IQ36" s="991"/>
      <c r="IR36" s="991"/>
      <c r="IS36" s="991"/>
      <c r="IT36" s="1022"/>
      <c r="IU36" s="991"/>
      <c r="IV36" s="991"/>
      <c r="IW36" s="991"/>
      <c r="IX36" s="991"/>
      <c r="IY36" s="991"/>
      <c r="IZ36" s="991"/>
      <c r="JA36" s="991"/>
      <c r="JB36" s="991"/>
      <c r="JC36" s="991"/>
      <c r="JD36" s="991"/>
      <c r="JE36" s="991"/>
      <c r="JF36" s="991"/>
      <c r="JG36" s="125"/>
      <c r="JH36" s="125"/>
      <c r="JI36" s="125"/>
      <c r="JJ36" s="241" t="s">
        <v>487</v>
      </c>
      <c r="JK36" s="166" t="s">
        <v>487</v>
      </c>
      <c r="JL36" s="166" t="s">
        <v>487</v>
      </c>
      <c r="JM36" s="166" t="s">
        <v>487</v>
      </c>
      <c r="JN36" s="166" t="s">
        <v>487</v>
      </c>
      <c r="JO36" s="166" t="s">
        <v>487</v>
      </c>
      <c r="JP36" s="368">
        <v>2117.373134328358</v>
      </c>
      <c r="JQ36" s="369">
        <f>LD36*JP36/100</f>
        <v>1837.8798805970146</v>
      </c>
      <c r="JR36" s="166" t="s">
        <v>487</v>
      </c>
      <c r="JS36" s="166" t="s">
        <v>487</v>
      </c>
      <c r="JT36" s="166" t="s">
        <v>487</v>
      </c>
      <c r="JU36" s="166" t="s">
        <v>487</v>
      </c>
      <c r="JV36" s="369" t="s">
        <v>487</v>
      </c>
      <c r="JW36" s="166" t="s">
        <v>487</v>
      </c>
      <c r="JX36" s="166" t="s">
        <v>487</v>
      </c>
      <c r="JY36" s="160">
        <v>31</v>
      </c>
      <c r="JZ36" s="167"/>
      <c r="KA36" s="167"/>
      <c r="KB36" s="166"/>
      <c r="KC36" s="167">
        <v>2.82</v>
      </c>
      <c r="KD36" s="167">
        <v>83.3</v>
      </c>
      <c r="KE36" s="166">
        <v>4240</v>
      </c>
      <c r="KF36" s="166">
        <v>10.9</v>
      </c>
      <c r="KG36" s="166">
        <v>4660</v>
      </c>
      <c r="KH36" s="166">
        <v>67</v>
      </c>
      <c r="KI36" s="166">
        <v>5646</v>
      </c>
      <c r="KJ36" s="166">
        <v>11.5</v>
      </c>
      <c r="KK36" s="166">
        <v>22437</v>
      </c>
      <c r="KL36" s="166">
        <v>86.7</v>
      </c>
      <c r="KM36" s="166">
        <v>4789</v>
      </c>
      <c r="KN36" s="166">
        <v>78.099999999999994</v>
      </c>
      <c r="KO36" s="166">
        <v>7225</v>
      </c>
      <c r="KP36" s="167">
        <v>9.3800000000000008</v>
      </c>
      <c r="KQ36" s="166">
        <v>68.8</v>
      </c>
      <c r="KR36" s="166">
        <v>97.7</v>
      </c>
      <c r="KS36" s="166">
        <v>12810</v>
      </c>
      <c r="KT36" s="166">
        <v>98.6</v>
      </c>
      <c r="KU36" s="166">
        <v>1753</v>
      </c>
      <c r="KV36" s="166">
        <v>6.34</v>
      </c>
      <c r="KW36" s="166">
        <v>2542</v>
      </c>
      <c r="KX36" s="166">
        <v>98.1</v>
      </c>
      <c r="KY36" s="166">
        <v>18690</v>
      </c>
      <c r="KZ36" s="166">
        <v>1.07</v>
      </c>
      <c r="LA36" s="166">
        <v>3117</v>
      </c>
      <c r="LB36" s="166">
        <v>6.89</v>
      </c>
      <c r="LC36" s="166">
        <v>3953</v>
      </c>
      <c r="LD36" s="974">
        <v>86.8</v>
      </c>
      <c r="LE36" s="125"/>
      <c r="LF36" s="125"/>
      <c r="LG36" s="125"/>
      <c r="LH36" s="125"/>
      <c r="LI36" s="125"/>
      <c r="LJ36" s="125"/>
      <c r="LK36" s="125"/>
      <c r="LL36" s="125"/>
      <c r="LM36" s="125"/>
      <c r="LN36" s="125"/>
      <c r="LO36" s="125"/>
      <c r="LP36" s="125"/>
      <c r="LQ36" s="125"/>
      <c r="LR36" s="175"/>
      <c r="LS36" s="175"/>
      <c r="LT36" s="175"/>
      <c r="LU36" s="175"/>
      <c r="LV36" s="175"/>
      <c r="LW36" s="175"/>
      <c r="LX36" s="175"/>
      <c r="LY36" s="183"/>
      <c r="LZ36" s="183"/>
    </row>
    <row r="37" spans="1:338" ht="14.45" hidden="1" customHeight="1">
      <c r="A37" s="122">
        <v>312</v>
      </c>
      <c r="B37" s="122">
        <f>COUNTIFS($D$3:D37,D37,$F$3:F37,F37)</f>
        <v>1</v>
      </c>
      <c r="C37" s="184">
        <v>9875</v>
      </c>
      <c r="D37" s="398" t="s">
        <v>710</v>
      </c>
      <c r="E37" s="186" t="s">
        <v>711</v>
      </c>
      <c r="F37" s="187">
        <v>7903264501</v>
      </c>
      <c r="G37" s="125">
        <v>39</v>
      </c>
      <c r="H37" s="398" t="s">
        <v>712</v>
      </c>
      <c r="I37" s="269" t="s">
        <v>589</v>
      </c>
      <c r="J37" s="190" t="s">
        <v>477</v>
      </c>
      <c r="K37" s="183" t="s">
        <v>478</v>
      </c>
      <c r="L37" s="125">
        <v>6</v>
      </c>
      <c r="M37" s="188" t="s">
        <v>713</v>
      </c>
      <c r="N37" s="253" t="s">
        <v>490</v>
      </c>
      <c r="O37" s="225"/>
      <c r="P37" s="225" t="s">
        <v>714</v>
      </c>
      <c r="Q37" s="225"/>
      <c r="R37" s="253"/>
      <c r="S37" s="194" t="s">
        <v>598</v>
      </c>
      <c r="T37" s="197" t="s">
        <v>523</v>
      </c>
      <c r="U37" s="197" t="s">
        <v>484</v>
      </c>
      <c r="V37" s="318" t="s">
        <v>599</v>
      </c>
      <c r="W37" s="255" t="s">
        <v>506</v>
      </c>
      <c r="X37" s="999" t="s">
        <v>484</v>
      </c>
      <c r="Y37" s="999" t="s">
        <v>484</v>
      </c>
      <c r="Z37" s="319"/>
      <c r="AA37" s="225"/>
      <c r="AB37" s="125"/>
      <c r="AC37" s="256">
        <v>513962</v>
      </c>
      <c r="AD37" s="257">
        <v>128490</v>
      </c>
      <c r="AE37" s="256" t="s">
        <v>484</v>
      </c>
      <c r="AF37" s="256" t="s">
        <v>484</v>
      </c>
      <c r="AG37" s="216" t="s">
        <v>485</v>
      </c>
      <c r="AH37" s="991"/>
      <c r="AI37" s="134"/>
      <c r="AK37" s="122"/>
      <c r="AL37" s="133"/>
      <c r="AM37" s="133"/>
      <c r="AN37" s="133"/>
      <c r="AO37" s="136">
        <v>0.4</v>
      </c>
      <c r="AP37" s="137">
        <v>6.2</v>
      </c>
      <c r="AQ37" s="138">
        <v>91.4</v>
      </c>
      <c r="AR37" s="139">
        <f t="shared" si="17"/>
        <v>98</v>
      </c>
      <c r="AS37" s="140">
        <f t="shared" si="18"/>
        <v>6.4516129032258063E-2</v>
      </c>
      <c r="AT37" s="141">
        <f t="shared" si="19"/>
        <v>5.8967741935483877</v>
      </c>
      <c r="AU37" s="142">
        <f t="shared" si="20"/>
        <v>4.0983606557377051E-3</v>
      </c>
      <c r="AV37" s="144">
        <v>0.34200000000000003</v>
      </c>
      <c r="AW37" s="143">
        <f t="shared" si="23"/>
        <v>85.5</v>
      </c>
      <c r="AX37" s="144">
        <v>3.8000000000000006E-2</v>
      </c>
      <c r="AY37" s="353">
        <v>9.5</v>
      </c>
      <c r="AZ37" s="354" t="s">
        <v>487</v>
      </c>
      <c r="BA37" s="259">
        <v>20</v>
      </c>
      <c r="BB37" s="355">
        <v>0.04</v>
      </c>
      <c r="BC37" s="356"/>
      <c r="BD37" s="357"/>
      <c r="BE37" s="357"/>
      <c r="BF37" s="357"/>
      <c r="BG37" s="145"/>
      <c r="BH37" s="358">
        <v>662.18793828892012</v>
      </c>
      <c r="BI37" s="234">
        <v>2.52</v>
      </c>
      <c r="BJ37" s="122">
        <v>72.7</v>
      </c>
      <c r="BK37" s="145">
        <v>27.5</v>
      </c>
      <c r="BL37" s="306">
        <f>BJ37/BK37</f>
        <v>2.6436363636363636</v>
      </c>
      <c r="BM37" s="206">
        <v>0</v>
      </c>
      <c r="BN37" s="153">
        <f t="shared" si="24"/>
        <v>0</v>
      </c>
      <c r="BO37" s="149" t="s">
        <v>487</v>
      </c>
      <c r="BP37" s="122">
        <v>58.5</v>
      </c>
      <c r="BQ37" s="359">
        <v>69.8</v>
      </c>
      <c r="BR37" s="174">
        <v>11361.2</v>
      </c>
      <c r="BS37" s="153">
        <f t="shared" si="21"/>
        <v>96.7</v>
      </c>
      <c r="BT37" s="158">
        <v>93.8</v>
      </c>
      <c r="BU37" s="174">
        <v>10418.96551724138</v>
      </c>
      <c r="BV37" s="153">
        <f>100-BT37</f>
        <v>6.2000000000000028</v>
      </c>
      <c r="BW37" s="418">
        <f>BY37+CA37+CC37</f>
        <v>6.0822000000000003</v>
      </c>
      <c r="BX37" s="153">
        <v>60.1</v>
      </c>
      <c r="BY37" s="145">
        <f>BX37*AP37/100</f>
        <v>3.7262</v>
      </c>
      <c r="BZ37" s="153">
        <v>36.6</v>
      </c>
      <c r="CA37" s="145">
        <f>BZ37*AP37/100</f>
        <v>2.2692000000000001</v>
      </c>
      <c r="CB37" s="153">
        <v>1.4</v>
      </c>
      <c r="CC37" s="145">
        <f>CB37*AP37/100</f>
        <v>8.6800000000000002E-2</v>
      </c>
      <c r="CD37" s="122">
        <v>0</v>
      </c>
      <c r="CJ37" s="122">
        <v>97.9</v>
      </c>
      <c r="CK37" s="135">
        <v>7332.817589576548</v>
      </c>
      <c r="CL37" s="143">
        <f t="shared" si="22"/>
        <v>1.6420765027322404</v>
      </c>
      <c r="CM37" s="145"/>
      <c r="CN37" s="145"/>
      <c r="CO37" s="145"/>
      <c r="CP37" s="357"/>
      <c r="CQ37" s="357"/>
      <c r="CR37" s="357"/>
      <c r="CS37" s="357"/>
      <c r="CT37" s="145"/>
      <c r="CU37" s="145"/>
      <c r="CV37" s="145"/>
      <c r="CW37" s="145"/>
      <c r="CX37" s="172"/>
      <c r="CY37" s="209"/>
      <c r="CZ37" s="145"/>
      <c r="DA37" s="209">
        <v>5</v>
      </c>
      <c r="DB37" s="237" t="s">
        <v>508</v>
      </c>
      <c r="DC37" s="122"/>
      <c r="DE37" s="125"/>
      <c r="DF37" s="125"/>
      <c r="DG37" s="125"/>
      <c r="DH37" s="398"/>
      <c r="DI37" s="360" t="s">
        <v>489</v>
      </c>
      <c r="DJ37" s="361" t="s">
        <v>485</v>
      </c>
      <c r="DK37" s="166">
        <v>2</v>
      </c>
      <c r="DL37" s="166"/>
      <c r="DM37" s="166"/>
      <c r="DN37" s="164">
        <v>1</v>
      </c>
      <c r="DO37" s="166"/>
      <c r="DP37" s="166"/>
      <c r="DQ37" s="166"/>
      <c r="DR37" s="165">
        <v>68.7</v>
      </c>
      <c r="DS37" s="125">
        <v>73.3</v>
      </c>
      <c r="DT37" s="125">
        <v>61174</v>
      </c>
      <c r="DU37" s="125">
        <v>90.6</v>
      </c>
      <c r="DV37" s="125">
        <v>9.4</v>
      </c>
      <c r="DW37" s="125">
        <v>7.5</v>
      </c>
      <c r="DX37" s="125" t="s">
        <v>715</v>
      </c>
      <c r="DY37" s="125" t="s">
        <v>490</v>
      </c>
      <c r="DZ37" s="125">
        <v>4.9400000000000004</v>
      </c>
      <c r="EA37" s="125" t="s">
        <v>716</v>
      </c>
      <c r="EC37" s="166"/>
      <c r="ED37" s="166"/>
      <c r="EE37" s="166">
        <v>6</v>
      </c>
      <c r="EF37" s="166"/>
      <c r="EG37" s="166">
        <v>2</v>
      </c>
      <c r="EH37" s="166"/>
      <c r="EI37" s="166" t="s">
        <v>490</v>
      </c>
      <c r="EJ37" s="166" t="s">
        <v>490</v>
      </c>
      <c r="EK37" s="167" t="s">
        <v>490</v>
      </c>
      <c r="EL37" s="166"/>
      <c r="EM37" s="166"/>
      <c r="EN37" s="166">
        <v>0</v>
      </c>
      <c r="EO37" s="166">
        <v>0</v>
      </c>
      <c r="EP37" s="316"/>
      <c r="EQ37" s="1230">
        <v>43437</v>
      </c>
      <c r="ER37" s="1071">
        <v>9875</v>
      </c>
      <c r="ES37" s="1072">
        <v>53</v>
      </c>
      <c r="ET37" s="1008">
        <v>679975</v>
      </c>
      <c r="EU37" s="1008">
        <v>2</v>
      </c>
      <c r="EV37" s="1074">
        <f>ET37/ES37*EU37</f>
        <v>25659.433962264149</v>
      </c>
      <c r="EW37" s="1008">
        <v>576401</v>
      </c>
      <c r="EX37" s="1075">
        <f>EW37/ES37*EU37</f>
        <v>21750.981132075471</v>
      </c>
      <c r="EY37" s="1075">
        <f>L37*EX37</f>
        <v>130505.88679245283</v>
      </c>
      <c r="EZ37" s="1077">
        <v>26</v>
      </c>
      <c r="FA37" s="1078">
        <v>583641</v>
      </c>
      <c r="FB37" s="1078">
        <v>10000</v>
      </c>
      <c r="FC37" s="1068"/>
      <c r="FD37" s="1079">
        <f>FA37/EZ37</f>
        <v>22447.73076923077</v>
      </c>
      <c r="FE37" s="1079">
        <f>FB37*FD37/1000</f>
        <v>224477.30769230769</v>
      </c>
      <c r="FF37" s="1029">
        <f>EY37/FE37</f>
        <v>0.58137674642524662</v>
      </c>
      <c r="FG37" s="1080"/>
      <c r="FH37" s="1084"/>
      <c r="FI37" s="1085"/>
      <c r="FJ37" s="1017"/>
      <c r="FK37" s="1009"/>
      <c r="FL37" s="122"/>
      <c r="FM37" s="172">
        <f>EW37*100/ET37</f>
        <v>84.767969410640092</v>
      </c>
      <c r="FN37" s="213">
        <f>EX37/1000</f>
        <v>21.75098113207547</v>
      </c>
      <c r="FP37" s="172">
        <v>84.767969410640092</v>
      </c>
      <c r="FQ37" s="213">
        <v>21.75098113207547</v>
      </c>
      <c r="FR37" s="143">
        <f>DT37/EX37</f>
        <v>2.8124708319381821</v>
      </c>
      <c r="FS37" s="174">
        <v>0</v>
      </c>
      <c r="FT37" s="223" t="s">
        <v>717</v>
      </c>
      <c r="FU37" s="223" t="s">
        <v>490</v>
      </c>
      <c r="FV37" s="223" t="s">
        <v>606</v>
      </c>
      <c r="FW37" s="125">
        <v>1</v>
      </c>
      <c r="FX37" s="125">
        <v>5</v>
      </c>
      <c r="FY37" s="125">
        <v>1</v>
      </c>
      <c r="FZ37" s="175" t="s">
        <v>718</v>
      </c>
      <c r="GD37" s="125">
        <v>1</v>
      </c>
      <c r="GE37" s="175" t="s">
        <v>719</v>
      </c>
      <c r="GF37" s="175" t="s">
        <v>720</v>
      </c>
      <c r="GG37" s="125">
        <v>1</v>
      </c>
      <c r="GH37" s="175" t="s">
        <v>721</v>
      </c>
      <c r="GI37" s="175" t="s">
        <v>722</v>
      </c>
      <c r="GJ37" s="165"/>
      <c r="GK37" s="214">
        <v>43433</v>
      </c>
      <c r="GL37" s="1230" t="s">
        <v>497</v>
      </c>
      <c r="GM37" s="1231">
        <v>-1</v>
      </c>
      <c r="GN37" s="178"/>
      <c r="GP37" s="340">
        <v>7.5</v>
      </c>
      <c r="GR37" s="165"/>
      <c r="GS37" s="165"/>
      <c r="GT37" s="165"/>
      <c r="HI37" s="165"/>
      <c r="HJ37" s="180"/>
      <c r="HK37" s="180"/>
      <c r="HL37" s="180"/>
      <c r="HM37" s="180"/>
      <c r="HN37" s="180"/>
      <c r="HO37" s="181"/>
      <c r="HP37" s="181"/>
      <c r="HQ37" s="180"/>
      <c r="HR37" s="180"/>
      <c r="HS37" s="180"/>
      <c r="HT37" s="180"/>
      <c r="HU37" s="180"/>
      <c r="HV37" s="180"/>
      <c r="HW37" s="180"/>
      <c r="HX37" s="180"/>
      <c r="HY37" s="180"/>
      <c r="HZ37" s="180"/>
      <c r="IA37" s="180"/>
      <c r="IB37" s="181"/>
      <c r="IC37" s="180"/>
      <c r="ID37" s="180"/>
      <c r="IE37" s="180"/>
      <c r="IF37" s="180"/>
      <c r="IG37" s="180"/>
      <c r="IH37" s="180"/>
      <c r="II37" s="180"/>
      <c r="IJ37" s="180"/>
      <c r="IK37" s="181"/>
      <c r="IL37" s="180"/>
      <c r="IM37" s="180"/>
      <c r="IN37" s="181"/>
      <c r="IO37" s="180"/>
      <c r="IP37" s="180"/>
      <c r="IQ37" s="180"/>
      <c r="IR37" s="180"/>
      <c r="IS37" s="180"/>
      <c r="IT37" s="181"/>
      <c r="IU37" s="180"/>
      <c r="IV37" s="180"/>
      <c r="IW37" s="180"/>
      <c r="IX37" s="180"/>
      <c r="IY37" s="180"/>
      <c r="IZ37" s="180"/>
      <c r="JA37" s="180"/>
      <c r="JB37" s="180"/>
      <c r="JC37" s="180"/>
      <c r="JD37" s="180"/>
      <c r="JE37" s="180"/>
      <c r="JF37" s="765"/>
      <c r="JG37" s="125"/>
      <c r="JH37" s="125"/>
      <c r="JI37" s="125"/>
      <c r="JJ37" s="182"/>
      <c r="JK37" s="183"/>
      <c r="JL37" s="183"/>
      <c r="JM37" s="183"/>
      <c r="JN37" s="183"/>
      <c r="JO37" s="183"/>
      <c r="JP37" s="183"/>
      <c r="JQ37" s="183"/>
      <c r="JR37" s="183"/>
      <c r="JS37" s="183"/>
      <c r="JT37" s="183"/>
      <c r="JU37" s="183"/>
      <c r="JV37" s="183"/>
      <c r="JW37" s="183"/>
      <c r="JX37" s="183"/>
      <c r="JY37" s="183"/>
      <c r="JZ37" s="183"/>
      <c r="KA37" s="183"/>
      <c r="KB37" s="183"/>
      <c r="KC37" s="183"/>
      <c r="KD37" s="183"/>
      <c r="KE37" s="183"/>
      <c r="KF37" s="183"/>
      <c r="KG37" s="183"/>
      <c r="KH37" s="183"/>
      <c r="KI37" s="183"/>
      <c r="KJ37" s="183"/>
      <c r="KK37" s="183"/>
      <c r="KL37" s="183"/>
      <c r="KM37" s="183"/>
      <c r="KN37" s="183"/>
      <c r="KO37" s="183"/>
      <c r="KP37" s="183"/>
      <c r="KQ37" s="183"/>
      <c r="KR37" s="183"/>
      <c r="KS37" s="183"/>
      <c r="KT37" s="183"/>
      <c r="KU37" s="183"/>
      <c r="KV37" s="183"/>
      <c r="KW37" s="183"/>
      <c r="KX37" s="183"/>
      <c r="KY37" s="183"/>
      <c r="KZ37" s="183"/>
      <c r="LA37" s="183"/>
      <c r="LB37" s="183"/>
      <c r="LC37" s="183"/>
      <c r="LD37" s="1434"/>
      <c r="LE37" s="125"/>
      <c r="LF37" s="175"/>
      <c r="LG37" s="175"/>
      <c r="LH37" s="175"/>
      <c r="LI37" s="175"/>
      <c r="LJ37" s="175"/>
      <c r="LK37" s="175"/>
      <c r="LL37" s="175"/>
      <c r="LM37" s="175"/>
      <c r="LN37" s="175"/>
      <c r="LO37" s="175"/>
      <c r="LP37" s="175"/>
      <c r="LQ37" s="175"/>
      <c r="LR37" s="175"/>
      <c r="LS37" s="175"/>
      <c r="LT37" s="175"/>
      <c r="LU37" s="175"/>
      <c r="LV37" s="175"/>
      <c r="LW37" s="175"/>
      <c r="LX37" s="175"/>
      <c r="LY37" s="183"/>
      <c r="LZ37" s="183"/>
    </row>
    <row r="38" spans="1:338" ht="14.45" hidden="1" customHeight="1">
      <c r="A38" s="122">
        <v>74</v>
      </c>
      <c r="B38" s="122">
        <f>COUNTIFS($D$3:D38,D38,$F$3:F38,F38)</f>
        <v>1</v>
      </c>
      <c r="C38" s="184">
        <v>10361</v>
      </c>
      <c r="D38" s="398" t="s">
        <v>735</v>
      </c>
      <c r="E38" s="186" t="s">
        <v>736</v>
      </c>
      <c r="F38" s="187">
        <v>8701106139</v>
      </c>
      <c r="G38" s="125">
        <f>LEFT(H38,4)-CONCATENATE(19,LEFT(F38,2))</f>
        <v>32</v>
      </c>
      <c r="H38" s="398" t="s">
        <v>737</v>
      </c>
      <c r="I38" s="269" t="s">
        <v>738</v>
      </c>
      <c r="J38" s="190" t="s">
        <v>477</v>
      </c>
      <c r="K38" s="188" t="s">
        <v>478</v>
      </c>
      <c r="L38" s="125">
        <v>3</v>
      </c>
      <c r="M38" s="188">
        <v>7</v>
      </c>
      <c r="N38" s="191" t="s">
        <v>490</v>
      </c>
      <c r="O38" s="225" t="s">
        <v>739</v>
      </c>
      <c r="P38" s="186" t="s">
        <v>739</v>
      </c>
      <c r="Q38" s="225"/>
      <c r="R38" s="253"/>
      <c r="S38" s="194" t="s">
        <v>598</v>
      </c>
      <c r="T38" s="197" t="s">
        <v>523</v>
      </c>
      <c r="U38" s="197" t="s">
        <v>484</v>
      </c>
      <c r="V38" s="318" t="s">
        <v>599</v>
      </c>
      <c r="W38" s="255" t="s">
        <v>506</v>
      </c>
      <c r="X38" s="1008" t="s">
        <v>484</v>
      </c>
      <c r="Y38" s="1008" t="s">
        <v>484</v>
      </c>
      <c r="Z38" s="229" t="s">
        <v>550</v>
      </c>
      <c r="AA38" s="225"/>
      <c r="AB38" s="175"/>
      <c r="AC38" s="256">
        <v>452360</v>
      </c>
      <c r="AD38" s="257">
        <v>33927</v>
      </c>
      <c r="AE38" s="225"/>
      <c r="AF38" s="225"/>
      <c r="AG38" s="216" t="s">
        <v>507</v>
      </c>
      <c r="AH38" s="256">
        <v>3000</v>
      </c>
      <c r="AK38" s="122"/>
      <c r="AM38" s="362"/>
      <c r="AN38" s="363"/>
      <c r="AO38" s="136">
        <v>1.02</v>
      </c>
      <c r="AP38" s="137">
        <v>1.17</v>
      </c>
      <c r="AQ38" s="138">
        <v>97.4</v>
      </c>
      <c r="AR38" s="139">
        <f t="shared" si="17"/>
        <v>99.59</v>
      </c>
      <c r="AS38" s="140">
        <f t="shared" si="18"/>
        <v>0.87179487179487192</v>
      </c>
      <c r="AT38" s="141">
        <f t="shared" si="19"/>
        <v>84.912820512820531</v>
      </c>
      <c r="AU38" s="142">
        <f t="shared" si="20"/>
        <v>1.0347976057624024E-2</v>
      </c>
      <c r="AV38" s="144">
        <v>0.93941999999999992</v>
      </c>
      <c r="AW38" s="143">
        <f t="shared" si="23"/>
        <v>92.1</v>
      </c>
      <c r="AX38" s="144">
        <v>2.9579999999999999E-2</v>
      </c>
      <c r="AY38" s="364">
        <v>2.9</v>
      </c>
      <c r="AZ38" s="354" t="s">
        <v>487</v>
      </c>
      <c r="BA38" s="365">
        <v>5.1000000000000005</v>
      </c>
      <c r="BB38" s="355">
        <v>0.01</v>
      </c>
      <c r="BC38" s="357"/>
      <c r="BD38" s="357"/>
      <c r="BE38" s="357"/>
      <c r="BF38" s="357"/>
      <c r="BG38" s="145"/>
      <c r="BH38" s="135">
        <v>370.18267530936947</v>
      </c>
      <c r="BI38" s="261">
        <v>0.61</v>
      </c>
      <c r="BJ38" s="122">
        <v>57.6</v>
      </c>
      <c r="BK38" s="145">
        <v>43</v>
      </c>
      <c r="BL38" s="150">
        <f>BJ38/BK38</f>
        <v>1.3395348837209302</v>
      </c>
      <c r="BM38" s="206">
        <v>0</v>
      </c>
      <c r="BN38" s="153">
        <f t="shared" si="24"/>
        <v>0</v>
      </c>
      <c r="BO38" s="149" t="s">
        <v>487</v>
      </c>
      <c r="BP38" s="143">
        <v>31.5</v>
      </c>
      <c r="BQ38" s="359">
        <v>43</v>
      </c>
      <c r="BR38" s="174">
        <v>66272.142857142855</v>
      </c>
      <c r="BS38" s="153">
        <f t="shared" si="21"/>
        <v>41.6</v>
      </c>
      <c r="BT38" s="149">
        <v>84.1</v>
      </c>
      <c r="BU38" s="174">
        <v>5524.545454545455</v>
      </c>
      <c r="BV38" s="153">
        <f>100-BT38</f>
        <v>15.900000000000006</v>
      </c>
      <c r="BW38" s="418">
        <f>BY38+CA38+CC38</f>
        <v>0.95910930184804921</v>
      </c>
      <c r="BX38" s="145">
        <v>17.8</v>
      </c>
      <c r="BY38" s="145">
        <f>BX38*AP38/(CB38+BZ38+BX38+BV38)</f>
        <v>0.21381930184804929</v>
      </c>
      <c r="BZ38" s="145">
        <v>23.8</v>
      </c>
      <c r="CA38" s="145">
        <f>BZ38*AP38/100</f>
        <v>0.27845999999999999</v>
      </c>
      <c r="CB38" s="145">
        <v>39.9</v>
      </c>
      <c r="CC38" s="145">
        <f>CB38*AP38/100</f>
        <v>0.46682999999999991</v>
      </c>
      <c r="CD38" s="366">
        <v>1.4999999999999999E-2</v>
      </c>
      <c r="CJ38" s="264">
        <v>75.7</v>
      </c>
      <c r="CK38" s="265">
        <v>7766.909090909091</v>
      </c>
      <c r="CL38" s="143">
        <f t="shared" si="22"/>
        <v>0.74789915966386555</v>
      </c>
      <c r="CM38" s="145"/>
      <c r="CN38" s="145"/>
      <c r="CO38" s="145"/>
      <c r="CP38" s="357"/>
      <c r="CQ38" s="357"/>
      <c r="CR38" s="357"/>
      <c r="CS38" s="357"/>
      <c r="CT38" s="145">
        <v>55.77</v>
      </c>
      <c r="CU38" s="145"/>
      <c r="CV38" s="145"/>
      <c r="CW38" s="172"/>
      <c r="CX38" s="172"/>
      <c r="CY38" s="143"/>
      <c r="CZ38" s="145"/>
      <c r="DA38" s="209">
        <v>5</v>
      </c>
      <c r="DB38" s="149" t="s">
        <v>508</v>
      </c>
      <c r="DC38" s="122"/>
      <c r="DD38" s="266" t="s">
        <v>740</v>
      </c>
      <c r="DE38" s="991"/>
      <c r="DF38" s="991"/>
      <c r="DG38" s="1067"/>
      <c r="DH38" s="991"/>
      <c r="DI38" s="360" t="s">
        <v>489</v>
      </c>
      <c r="DJ38" s="267" t="s">
        <v>507</v>
      </c>
      <c r="DK38" s="166">
        <v>2</v>
      </c>
      <c r="DL38" s="166"/>
      <c r="DM38" s="166" t="s">
        <v>741</v>
      </c>
      <c r="DN38" s="164">
        <v>1</v>
      </c>
      <c r="DO38" s="166"/>
      <c r="DP38" s="166"/>
      <c r="DQ38" s="166"/>
      <c r="DR38" s="165">
        <v>102.9</v>
      </c>
      <c r="DS38" s="125" t="s">
        <v>490</v>
      </c>
      <c r="DT38" s="125">
        <v>54583</v>
      </c>
      <c r="DU38" s="125">
        <v>96</v>
      </c>
      <c r="DV38" s="125">
        <v>4</v>
      </c>
      <c r="DW38" s="125" t="s">
        <v>490</v>
      </c>
      <c r="DX38" s="125" t="s">
        <v>490</v>
      </c>
      <c r="DY38" s="125" t="s">
        <v>490</v>
      </c>
      <c r="DZ38" s="125" t="s">
        <v>490</v>
      </c>
      <c r="EA38" s="125">
        <v>0</v>
      </c>
      <c r="EC38" s="166"/>
      <c r="ED38" s="166"/>
      <c r="EE38" s="166">
        <v>3</v>
      </c>
      <c r="EF38" s="166">
        <v>15</v>
      </c>
      <c r="EG38" s="166">
        <v>2</v>
      </c>
      <c r="EH38" s="166">
        <v>1</v>
      </c>
      <c r="EI38" s="166" t="s">
        <v>490</v>
      </c>
      <c r="EJ38" s="166" t="s">
        <v>490</v>
      </c>
      <c r="EK38" s="167" t="s">
        <v>490</v>
      </c>
      <c r="EL38" s="166">
        <v>2</v>
      </c>
      <c r="EM38" s="166"/>
      <c r="EN38" s="166">
        <v>1</v>
      </c>
      <c r="EO38" s="166">
        <v>1</v>
      </c>
      <c r="EP38" s="316"/>
      <c r="EQ38" s="1230">
        <v>43525</v>
      </c>
      <c r="ER38" s="1071">
        <v>10361</v>
      </c>
      <c r="ES38" s="1072">
        <v>71</v>
      </c>
      <c r="ET38" s="1008">
        <v>731707</v>
      </c>
      <c r="EU38" s="1008">
        <v>2</v>
      </c>
      <c r="EV38" s="1074">
        <f>ET38/ES38*EU38</f>
        <v>20611.464788732395</v>
      </c>
      <c r="EW38" s="1008">
        <v>623210</v>
      </c>
      <c r="EX38" s="1075">
        <f>EW38/ES38*EU38</f>
        <v>17555.211267605635</v>
      </c>
      <c r="EY38" s="1075">
        <f>L38*EX38</f>
        <v>52665.633802816905</v>
      </c>
      <c r="EZ38" s="1077"/>
      <c r="FA38" s="1078"/>
      <c r="FB38" s="1078"/>
      <c r="FC38" s="1068"/>
      <c r="FD38" s="1079"/>
      <c r="FE38" s="1079"/>
      <c r="FF38" s="1029"/>
      <c r="FG38" s="1080"/>
      <c r="FH38" s="1085"/>
      <c r="FI38" s="1017"/>
      <c r="FJ38" s="1009"/>
      <c r="FK38" s="991"/>
      <c r="FL38" s="133"/>
      <c r="FM38" s="172">
        <f>EW38*100/ET38</f>
        <v>85.172070241230443</v>
      </c>
      <c r="FN38" s="213">
        <f>EX38/1000</f>
        <v>17.555211267605635</v>
      </c>
      <c r="FP38" s="172">
        <v>85.172070241230443</v>
      </c>
      <c r="FQ38" s="213">
        <v>17.555211267605635</v>
      </c>
      <c r="FR38" s="143">
        <f>DT38/EX38</f>
        <v>3.109219203799682</v>
      </c>
      <c r="FS38" s="222"/>
      <c r="FT38" s="223"/>
      <c r="FU38" s="223"/>
      <c r="FV38" s="223"/>
      <c r="FW38" s="166">
        <v>1</v>
      </c>
      <c r="FX38" s="166"/>
      <c r="FY38" s="166">
        <v>1</v>
      </c>
      <c r="FZ38" s="345" t="s">
        <v>742</v>
      </c>
      <c r="GA38" s="166"/>
      <c r="GB38" s="166"/>
      <c r="GC38" s="166"/>
      <c r="GD38" s="166"/>
      <c r="GE38" s="166"/>
      <c r="GF38" s="345"/>
      <c r="GG38" s="166" t="s">
        <v>743</v>
      </c>
      <c r="GH38" s="345" t="s">
        <v>744</v>
      </c>
      <c r="GI38" s="345" t="s">
        <v>689</v>
      </c>
      <c r="GJ38" s="346"/>
      <c r="GK38" s="214">
        <v>43522</v>
      </c>
      <c r="GL38" s="1230" t="s">
        <v>497</v>
      </c>
      <c r="GM38" s="1231">
        <v>-1</v>
      </c>
      <c r="GN38" s="347" t="s">
        <v>745</v>
      </c>
      <c r="GO38" s="370" t="s">
        <v>746</v>
      </c>
      <c r="GP38" s="348">
        <v>31.415402772182826</v>
      </c>
      <c r="GQ38" s="349">
        <v>0.99269000000000007</v>
      </c>
      <c r="GR38" s="350"/>
      <c r="GS38" s="350"/>
      <c r="GT38" s="350"/>
      <c r="GU38" s="122"/>
      <c r="HI38" s="165"/>
      <c r="HJ38" s="165"/>
      <c r="HK38" s="165"/>
      <c r="HL38" s="165"/>
      <c r="HM38" s="165"/>
      <c r="HN38" s="165"/>
      <c r="HO38" s="215"/>
      <c r="HP38" s="215"/>
      <c r="HQ38" s="165"/>
      <c r="HR38" s="165"/>
      <c r="HS38" s="165"/>
      <c r="HT38" s="165"/>
      <c r="HU38" s="165"/>
      <c r="HV38" s="165"/>
      <c r="HW38" s="165"/>
      <c r="HX38" s="165"/>
      <c r="HY38" s="165"/>
      <c r="HZ38" s="165"/>
      <c r="IA38" s="165"/>
      <c r="IB38" s="215"/>
      <c r="IC38" s="165"/>
      <c r="ID38" s="165"/>
      <c r="IE38" s="165"/>
      <c r="IF38" s="165"/>
      <c r="IG38" s="165"/>
      <c r="IH38" s="165"/>
      <c r="II38" s="165"/>
      <c r="IJ38" s="165"/>
      <c r="IK38" s="215"/>
      <c r="IL38" s="165"/>
      <c r="IM38" s="165"/>
      <c r="IN38" s="215"/>
      <c r="IO38" s="165"/>
      <c r="IP38" s="165"/>
      <c r="IQ38" s="165"/>
      <c r="IR38" s="165"/>
      <c r="IS38" s="165"/>
      <c r="IT38" s="215"/>
      <c r="IU38" s="165"/>
      <c r="IV38" s="165"/>
      <c r="IW38" s="165"/>
      <c r="IX38" s="165"/>
      <c r="IY38" s="165"/>
      <c r="IZ38" s="165"/>
      <c r="JA38" s="165"/>
      <c r="JB38" s="165"/>
      <c r="JC38" s="165"/>
      <c r="JD38" s="165"/>
      <c r="JE38" s="165"/>
      <c r="JF38" s="371"/>
      <c r="JG38" s="125"/>
      <c r="JH38" s="125"/>
      <c r="JI38" s="125"/>
      <c r="JJ38" s="241">
        <v>1.17</v>
      </c>
      <c r="JK38" s="166">
        <v>6.8000000000000005E-2</v>
      </c>
      <c r="JL38" s="166">
        <v>1190000</v>
      </c>
      <c r="JM38" s="167">
        <v>95.4</v>
      </c>
      <c r="JN38" s="167">
        <v>2.5499999999999998</v>
      </c>
      <c r="JO38" s="166">
        <v>900000</v>
      </c>
      <c r="JP38" s="368">
        <v>52665.633802816905</v>
      </c>
      <c r="JQ38" s="369">
        <f>JN38*JP38/100</f>
        <v>1342.9736619718308</v>
      </c>
      <c r="JR38" s="166">
        <v>0.28000000000000003</v>
      </c>
      <c r="JS38" s="166">
        <v>750000</v>
      </c>
      <c r="JT38" s="372">
        <f>JN38-JR38</f>
        <v>2.2699999999999996</v>
      </c>
      <c r="JU38" s="166">
        <f>JO38-JS38</f>
        <v>150000</v>
      </c>
      <c r="JV38" s="369">
        <f>JQ38*JN38/100</f>
        <v>34.245828380281679</v>
      </c>
      <c r="JW38" s="369">
        <f>JR38*JQ38/100</f>
        <v>3.7603262535211264</v>
      </c>
      <c r="JX38" s="369">
        <f>JV38-JW38</f>
        <v>30.485502126760554</v>
      </c>
      <c r="JY38" s="160">
        <v>3</v>
      </c>
      <c r="JZ38" s="369">
        <f>JV38/JY38</f>
        <v>11.41527612676056</v>
      </c>
      <c r="KA38" s="369">
        <f>JW38/JY38</f>
        <v>1.2534420845070422</v>
      </c>
      <c r="KB38" s="369">
        <f>JQ38/JY38</f>
        <v>447.65788732394361</v>
      </c>
      <c r="KC38" s="167">
        <v>95.4</v>
      </c>
      <c r="KD38" s="167">
        <v>92.8</v>
      </c>
      <c r="KE38" s="166">
        <v>3405</v>
      </c>
      <c r="KF38" s="166">
        <v>0.59</v>
      </c>
      <c r="KG38" s="166">
        <v>2511</v>
      </c>
      <c r="KH38" s="166">
        <v>69.2</v>
      </c>
      <c r="KI38" s="166">
        <v>5891</v>
      </c>
      <c r="KJ38" s="166">
        <v>1.73</v>
      </c>
      <c r="KK38" s="166">
        <v>13491</v>
      </c>
      <c r="KL38" s="166">
        <v>91.9</v>
      </c>
      <c r="KM38" s="166">
        <v>4717</v>
      </c>
      <c r="KN38" s="166">
        <v>89.9</v>
      </c>
      <c r="KO38" s="166">
        <v>11375</v>
      </c>
      <c r="KP38" s="167">
        <v>1.33</v>
      </c>
      <c r="KQ38" s="166">
        <v>1.29</v>
      </c>
      <c r="KR38" s="166">
        <v>84.3</v>
      </c>
      <c r="KS38" s="166">
        <v>3204</v>
      </c>
      <c r="KT38" s="166">
        <v>84.8</v>
      </c>
      <c r="KU38" s="166">
        <v>1695</v>
      </c>
      <c r="KV38" s="166">
        <v>18.600000000000001</v>
      </c>
      <c r="KW38" s="166">
        <v>3929</v>
      </c>
      <c r="KX38" s="166">
        <v>82.4</v>
      </c>
      <c r="KY38" s="166">
        <v>8888</v>
      </c>
      <c r="KZ38" s="166">
        <v>4.07</v>
      </c>
      <c r="LA38" s="166">
        <v>3510</v>
      </c>
      <c r="LB38" s="166">
        <v>9.3699999999999992</v>
      </c>
      <c r="LC38" s="166">
        <v>4113</v>
      </c>
      <c r="LD38" s="974">
        <v>2.46</v>
      </c>
      <c r="LE38" s="125"/>
      <c r="LF38" s="125"/>
      <c r="LG38" s="125"/>
      <c r="LH38" s="125"/>
      <c r="LI38" s="125"/>
      <c r="LJ38" s="125"/>
      <c r="LK38" s="125"/>
      <c r="LL38" s="125"/>
      <c r="LM38" s="125"/>
      <c r="LN38" s="125"/>
      <c r="LO38" s="125"/>
      <c r="LP38" s="125"/>
      <c r="LQ38" s="125"/>
      <c r="LR38" s="175"/>
      <c r="LS38" s="175"/>
      <c r="LT38" s="175"/>
      <c r="LU38" s="175"/>
      <c r="LV38" s="175"/>
      <c r="LW38" s="175"/>
      <c r="LX38" s="175"/>
      <c r="LY38" s="183"/>
      <c r="LZ38" s="183"/>
    </row>
    <row r="39" spans="1:338" ht="14.45" hidden="1" customHeight="1">
      <c r="A39" s="122">
        <v>32</v>
      </c>
      <c r="B39" s="122">
        <f>COUNTIFS($D$3:D39,D39,$F$3:F39,F39)</f>
        <v>1</v>
      </c>
      <c r="C39" s="184">
        <v>8001</v>
      </c>
      <c r="D39" s="398" t="s">
        <v>858</v>
      </c>
      <c r="E39" s="186" t="s">
        <v>820</v>
      </c>
      <c r="F39" s="187">
        <v>470727406</v>
      </c>
      <c r="G39" s="125">
        <v>71</v>
      </c>
      <c r="H39" s="398" t="s">
        <v>859</v>
      </c>
      <c r="I39" s="189" t="s">
        <v>476</v>
      </c>
      <c r="J39" s="190" t="s">
        <v>477</v>
      </c>
      <c r="K39" s="175" t="s">
        <v>478</v>
      </c>
      <c r="L39" s="125">
        <v>6</v>
      </c>
      <c r="M39" s="125">
        <v>8</v>
      </c>
      <c r="N39" s="191" t="s">
        <v>490</v>
      </c>
      <c r="O39" s="225"/>
      <c r="P39" s="186" t="s">
        <v>522</v>
      </c>
      <c r="Q39" s="225"/>
      <c r="R39" s="253"/>
      <c r="S39" s="317" t="s">
        <v>503</v>
      </c>
      <c r="T39" s="195" t="s">
        <v>523</v>
      </c>
      <c r="U39" s="196" t="s">
        <v>484</v>
      </c>
      <c r="V39" s="197" t="s">
        <v>505</v>
      </c>
      <c r="W39" s="255" t="s">
        <v>506</v>
      </c>
      <c r="X39" s="999" t="s">
        <v>484</v>
      </c>
      <c r="Y39" s="999" t="s">
        <v>484</v>
      </c>
      <c r="Z39" s="319"/>
      <c r="AA39" s="200"/>
      <c r="AB39" s="125"/>
      <c r="AC39" s="225"/>
      <c r="AD39" s="225"/>
      <c r="AE39" s="225"/>
      <c r="AF39" s="225"/>
      <c r="AG39" s="216" t="s">
        <v>507</v>
      </c>
      <c r="AH39" s="1009"/>
      <c r="AK39" s="134"/>
      <c r="AM39" s="135"/>
      <c r="AO39" s="136">
        <v>35.1</v>
      </c>
      <c r="AP39" s="137">
        <v>54.8</v>
      </c>
      <c r="AQ39" s="138">
        <v>7.2</v>
      </c>
      <c r="AR39" s="139">
        <f t="shared" si="17"/>
        <v>97.100000000000009</v>
      </c>
      <c r="AS39" s="140">
        <f t="shared" si="18"/>
        <v>0.64051094890510951</v>
      </c>
      <c r="AT39" s="141">
        <f t="shared" si="19"/>
        <v>4.6116788321167883</v>
      </c>
      <c r="AU39" s="142">
        <f t="shared" si="20"/>
        <v>0.56612903225806455</v>
      </c>
      <c r="AV39" s="143">
        <v>32.643000000000001</v>
      </c>
      <c r="AW39" s="143">
        <f t="shared" si="23"/>
        <v>93</v>
      </c>
      <c r="AX39" s="144">
        <v>0.70200000000000007</v>
      </c>
      <c r="AY39" s="145">
        <v>2</v>
      </c>
      <c r="AZ39" s="149" t="s">
        <v>487</v>
      </c>
      <c r="BA39" s="204">
        <v>58.2</v>
      </c>
      <c r="BB39" s="205">
        <v>4.2000000000000003E-2</v>
      </c>
      <c r="BC39" s="148"/>
      <c r="BD39" s="148"/>
      <c r="BE39" s="149"/>
      <c r="BF39" s="149"/>
      <c r="BG39" s="145"/>
      <c r="BH39" s="149"/>
      <c r="BJ39" s="149">
        <v>64.099999999999994</v>
      </c>
      <c r="BK39" s="149">
        <v>35.5</v>
      </c>
      <c r="BL39" s="150">
        <v>1.8056338028169012</v>
      </c>
      <c r="BM39" s="206">
        <v>3.9E-2</v>
      </c>
      <c r="BN39" s="153">
        <f t="shared" si="24"/>
        <v>0.1111111111111111</v>
      </c>
      <c r="BO39" s="149" t="s">
        <v>487</v>
      </c>
      <c r="BP39" s="145">
        <v>81.7</v>
      </c>
      <c r="BQ39" s="217">
        <v>86.2</v>
      </c>
      <c r="BR39" s="152"/>
      <c r="BS39" s="153">
        <f t="shared" si="21"/>
        <v>62.1</v>
      </c>
      <c r="BT39" s="153">
        <v>87</v>
      </c>
      <c r="BU39" s="174">
        <v>14262</v>
      </c>
      <c r="BV39" s="153">
        <v>13</v>
      </c>
      <c r="BW39" s="418">
        <v>45.099999999999994</v>
      </c>
      <c r="BX39" s="153">
        <v>21.9</v>
      </c>
      <c r="BY39" s="153">
        <v>11.7</v>
      </c>
      <c r="BZ39" s="153">
        <v>40.200000000000003</v>
      </c>
      <c r="CA39" s="153">
        <v>21.4</v>
      </c>
      <c r="CB39" s="153">
        <v>22.6</v>
      </c>
      <c r="CC39" s="153">
        <v>12</v>
      </c>
      <c r="CD39" s="153">
        <v>1.7</v>
      </c>
      <c r="CL39" s="143">
        <f t="shared" si="22"/>
        <v>0.54477611940298498</v>
      </c>
      <c r="CM39" s="145"/>
      <c r="CN39" s="145"/>
      <c r="CO39" s="145"/>
      <c r="CP39" s="148"/>
      <c r="CQ39" s="149"/>
      <c r="CR39" s="149"/>
      <c r="CS39" s="149"/>
      <c r="CT39" s="145"/>
      <c r="CU39" s="145"/>
      <c r="CV39" s="145"/>
      <c r="CW39" s="145"/>
      <c r="CX39" s="145"/>
      <c r="CY39" s="209"/>
      <c r="CZ39" s="145"/>
      <c r="DA39" s="209">
        <v>3</v>
      </c>
      <c r="DB39" s="149" t="s">
        <v>488</v>
      </c>
      <c r="DE39" s="125"/>
      <c r="DF39" s="125"/>
      <c r="DG39" s="125"/>
      <c r="DH39" s="125"/>
      <c r="DI39" s="160" t="s">
        <v>489</v>
      </c>
      <c r="DJ39" s="211" t="s">
        <v>507</v>
      </c>
      <c r="DK39" s="162">
        <v>2</v>
      </c>
      <c r="DL39" s="166"/>
      <c r="DM39" s="166"/>
      <c r="DN39" s="164">
        <v>0</v>
      </c>
      <c r="DO39" s="166">
        <v>0</v>
      </c>
      <c r="DP39" s="168">
        <v>43612</v>
      </c>
      <c r="DQ39" s="166"/>
      <c r="DR39" s="165" t="s">
        <v>490</v>
      </c>
      <c r="DS39" s="125" t="s">
        <v>490</v>
      </c>
      <c r="DT39" s="125">
        <v>179</v>
      </c>
      <c r="DU39" s="125">
        <v>7.8</v>
      </c>
      <c r="DV39" s="125" t="s">
        <v>490</v>
      </c>
      <c r="DW39" s="125" t="s">
        <v>490</v>
      </c>
      <c r="DX39" s="125" t="s">
        <v>490</v>
      </c>
      <c r="DY39" s="125" t="s">
        <v>490</v>
      </c>
      <c r="DZ39" s="125" t="s">
        <v>490</v>
      </c>
      <c r="EA39" s="125">
        <v>0</v>
      </c>
      <c r="EC39" s="166"/>
      <c r="ED39" s="166">
        <v>8</v>
      </c>
      <c r="EE39" s="166">
        <v>6</v>
      </c>
      <c r="EF39" s="166">
        <v>35</v>
      </c>
      <c r="EG39" s="166">
        <v>3</v>
      </c>
      <c r="EH39" s="166">
        <v>1</v>
      </c>
      <c r="EI39" s="166">
        <v>176</v>
      </c>
      <c r="EJ39" s="166">
        <v>104</v>
      </c>
      <c r="EK39" s="167">
        <f>EJ39/(EI39*EI39*0.01*0.01)</f>
        <v>33.574380165289256</v>
      </c>
      <c r="EL39" s="166">
        <v>3</v>
      </c>
      <c r="EM39" s="168" t="s">
        <v>490</v>
      </c>
      <c r="EN39" s="166">
        <v>2</v>
      </c>
      <c r="EO39" s="166">
        <v>1</v>
      </c>
      <c r="EP39" s="166">
        <v>4</v>
      </c>
      <c r="EQ39" s="1230">
        <v>43144</v>
      </c>
      <c r="ER39" s="1067">
        <v>8001</v>
      </c>
      <c r="ES39" s="1008">
        <v>75</v>
      </c>
      <c r="ET39" s="1083">
        <v>49579</v>
      </c>
      <c r="EU39" s="1083">
        <v>2</v>
      </c>
      <c r="EV39" s="1074">
        <v>1322.1066666666666</v>
      </c>
      <c r="EW39" s="1083">
        <v>1849</v>
      </c>
      <c r="EX39" s="1075">
        <v>49.306666666666665</v>
      </c>
      <c r="EY39" s="1075">
        <v>295.83999999999997</v>
      </c>
      <c r="EZ39" s="1083"/>
      <c r="FA39" s="1083"/>
      <c r="FB39" s="1083"/>
      <c r="FC39" s="1083"/>
      <c r="FD39" s="1083"/>
      <c r="FE39" s="1083"/>
      <c r="FF39" s="1083"/>
      <c r="FG39" s="1083"/>
      <c r="FH39" s="1112">
        <v>3.6303407247160631</v>
      </c>
      <c r="FI39" s="1083"/>
      <c r="FJ39" s="1114">
        <v>179</v>
      </c>
      <c r="FK39" s="1154" t="s">
        <v>507</v>
      </c>
      <c r="FL39" s="1009"/>
      <c r="FM39" s="172">
        <v>3.7294015611448397</v>
      </c>
      <c r="FN39" s="213">
        <f>EX39/1000</f>
        <v>4.9306666666666665E-2</v>
      </c>
      <c r="FP39" s="172">
        <v>3.7294015611448397</v>
      </c>
      <c r="FQ39" s="213">
        <v>4.9306666666666665E-2</v>
      </c>
      <c r="FR39" s="222">
        <f>DT39/EX39</f>
        <v>3.6303407247160631</v>
      </c>
      <c r="FS39" s="222"/>
      <c r="FT39" s="223"/>
      <c r="FU39" s="223"/>
      <c r="FV39" s="223"/>
      <c r="FW39" s="125">
        <v>0</v>
      </c>
      <c r="FX39" s="125">
        <v>3</v>
      </c>
      <c r="FY39" s="125">
        <v>1</v>
      </c>
      <c r="FZ39" s="183" t="s">
        <v>860</v>
      </c>
      <c r="GA39" s="125">
        <v>1</v>
      </c>
      <c r="GB39" s="389" t="s">
        <v>861</v>
      </c>
      <c r="GC39" s="183" t="s">
        <v>771</v>
      </c>
      <c r="GD39" s="125">
        <v>1</v>
      </c>
      <c r="GE39" s="389" t="s">
        <v>862</v>
      </c>
      <c r="GF39" s="389" t="s">
        <v>863</v>
      </c>
      <c r="GI39" s="183" t="s">
        <v>864</v>
      </c>
      <c r="GJ39" s="165">
        <v>-13</v>
      </c>
      <c r="GK39" s="214">
        <v>43152</v>
      </c>
      <c r="GL39" s="1232" t="s">
        <v>497</v>
      </c>
      <c r="GM39" s="1231">
        <f t="shared" ref="GM39:GM44" si="25">DATEDIF(EQ39,GK39,"m")</f>
        <v>0</v>
      </c>
      <c r="GN39" s="178"/>
      <c r="GP39" s="179">
        <v>1.89992330149848</v>
      </c>
      <c r="GR39" s="165"/>
      <c r="GS39" s="165"/>
      <c r="GT39" s="165"/>
      <c r="GU39" s="122"/>
      <c r="HI39" s="165"/>
      <c r="HJ39" s="253"/>
      <c r="HK39" s="253"/>
      <c r="HL39" s="253"/>
      <c r="HM39" s="253"/>
      <c r="HN39" s="253"/>
      <c r="HO39" s="367"/>
      <c r="HP39" s="367"/>
      <c r="HQ39" s="253"/>
      <c r="HR39" s="253"/>
      <c r="HS39" s="253"/>
      <c r="HT39" s="253"/>
      <c r="HU39" s="253"/>
      <c r="HV39" s="253"/>
      <c r="HW39" s="253"/>
      <c r="HX39" s="253"/>
      <c r="HY39" s="253"/>
      <c r="HZ39" s="253"/>
      <c r="IA39" s="253"/>
      <c r="IB39" s="367"/>
      <c r="IC39" s="253"/>
      <c r="ID39" s="253"/>
      <c r="IE39" s="253"/>
      <c r="IF39" s="253"/>
      <c r="IG39" s="253"/>
      <c r="IH39" s="253"/>
      <c r="II39" s="253"/>
      <c r="IJ39" s="253"/>
      <c r="IK39" s="367"/>
      <c r="IL39" s="253"/>
      <c r="IM39" s="253"/>
      <c r="IN39" s="367"/>
      <c r="IO39" s="253"/>
      <c r="IP39" s="253"/>
      <c r="IQ39" s="253"/>
      <c r="IR39" s="253"/>
      <c r="IS39" s="253"/>
      <c r="IT39" s="367"/>
      <c r="IU39" s="253"/>
      <c r="IV39" s="253"/>
      <c r="IW39" s="253"/>
      <c r="IX39" s="253"/>
      <c r="IY39" s="253"/>
      <c r="IZ39" s="253"/>
      <c r="JA39" s="253"/>
      <c r="JB39" s="253"/>
      <c r="JC39" s="253"/>
      <c r="JD39" s="253"/>
      <c r="JE39" s="253"/>
      <c r="JF39" s="917"/>
      <c r="JG39" s="125"/>
      <c r="JH39" s="125"/>
      <c r="JI39" s="125"/>
      <c r="JJ39" s="182"/>
      <c r="JK39" s="183"/>
      <c r="JL39" s="183"/>
      <c r="JM39" s="183"/>
      <c r="JN39" s="183"/>
      <c r="JO39" s="183"/>
      <c r="JP39" s="183"/>
      <c r="JQ39" s="183"/>
      <c r="JR39" s="183"/>
      <c r="JS39" s="183"/>
      <c r="JT39" s="183"/>
      <c r="JU39" s="183"/>
      <c r="JV39" s="183"/>
      <c r="JW39" s="183"/>
      <c r="JX39" s="183"/>
      <c r="JY39" s="183"/>
      <c r="JZ39" s="183"/>
      <c r="KA39" s="183"/>
      <c r="KB39" s="183"/>
      <c r="KC39" s="183"/>
      <c r="KD39" s="183"/>
      <c r="KE39" s="183"/>
      <c r="KF39" s="183"/>
      <c r="KG39" s="183"/>
      <c r="KH39" s="183"/>
      <c r="KI39" s="183"/>
      <c r="KJ39" s="183"/>
      <c r="KK39" s="183"/>
      <c r="KL39" s="183"/>
      <c r="KM39" s="183"/>
      <c r="KN39" s="183"/>
      <c r="KO39" s="183"/>
      <c r="KP39" s="183"/>
      <c r="KQ39" s="183"/>
      <c r="KR39" s="183"/>
      <c r="KS39" s="183"/>
      <c r="KT39" s="183"/>
      <c r="KU39" s="183"/>
      <c r="KV39" s="183"/>
      <c r="KW39" s="183"/>
      <c r="KX39" s="183"/>
      <c r="KY39" s="183"/>
      <c r="KZ39" s="183"/>
      <c r="LA39" s="183"/>
      <c r="LB39" s="183"/>
      <c r="LC39" s="183"/>
      <c r="LD39" s="1434"/>
      <c r="LE39" s="125"/>
      <c r="LF39" s="125"/>
      <c r="LG39" s="125"/>
      <c r="LH39" s="125"/>
      <c r="LI39" s="125"/>
      <c r="LJ39" s="125"/>
      <c r="LK39" s="125"/>
      <c r="LL39" s="125"/>
      <c r="LM39" s="125"/>
      <c r="LN39" s="125"/>
      <c r="LO39" s="125"/>
      <c r="LP39" s="125"/>
      <c r="LQ39" s="125"/>
      <c r="LR39" s="175"/>
      <c r="LS39" s="175"/>
      <c r="LT39" s="175"/>
      <c r="LU39" s="175"/>
      <c r="LV39" s="175"/>
      <c r="LW39" s="175"/>
      <c r="LX39" s="175"/>
      <c r="LY39" s="183"/>
      <c r="LZ39" s="183"/>
    </row>
    <row r="40" spans="1:338" ht="14.45" hidden="1" customHeight="1">
      <c r="A40" s="122">
        <v>291</v>
      </c>
      <c r="B40" s="122">
        <f>COUNTIFS($D$3:D40,D40,$F$3:F40,F40)</f>
        <v>1</v>
      </c>
      <c r="C40" s="184">
        <v>7451</v>
      </c>
      <c r="D40" s="398" t="s">
        <v>822</v>
      </c>
      <c r="E40" s="186" t="s">
        <v>823</v>
      </c>
      <c r="F40" s="187">
        <v>7104285353</v>
      </c>
      <c r="G40" s="125">
        <v>46</v>
      </c>
      <c r="H40" s="398" t="s">
        <v>500</v>
      </c>
      <c r="I40" s="189" t="s">
        <v>824</v>
      </c>
      <c r="J40" s="190" t="s">
        <v>477</v>
      </c>
      <c r="K40" s="175" t="s">
        <v>478</v>
      </c>
      <c r="L40" s="125">
        <v>15</v>
      </c>
      <c r="M40" s="188" t="s">
        <v>825</v>
      </c>
      <c r="N40" s="191" t="s">
        <v>513</v>
      </c>
      <c r="O40" s="186">
        <v>8</v>
      </c>
      <c r="P40" s="192" t="s">
        <v>502</v>
      </c>
      <c r="Q40" s="192"/>
      <c r="R40" s="193"/>
      <c r="S40" s="194" t="s">
        <v>503</v>
      </c>
      <c r="T40" s="195" t="s">
        <v>504</v>
      </c>
      <c r="U40" s="196" t="s">
        <v>484</v>
      </c>
      <c r="V40" s="197" t="s">
        <v>505</v>
      </c>
      <c r="W40" s="198" t="s">
        <v>506</v>
      </c>
      <c r="X40" s="999" t="s">
        <v>484</v>
      </c>
      <c r="Y40" s="999" t="s">
        <v>484</v>
      </c>
      <c r="Z40" s="199"/>
      <c r="AA40" s="200"/>
      <c r="AB40" s="201"/>
      <c r="AC40" s="202"/>
      <c r="AD40" s="202"/>
      <c r="AE40" s="202"/>
      <c r="AF40" s="202"/>
      <c r="AG40" s="203" t="s">
        <v>485</v>
      </c>
      <c r="AH40" s="1009"/>
      <c r="AI40" s="122">
        <v>94.4</v>
      </c>
      <c r="AJ40" s="122">
        <v>94.7</v>
      </c>
      <c r="AK40" s="134">
        <v>89.396799999999999</v>
      </c>
      <c r="AL40" s="122">
        <v>946000</v>
      </c>
      <c r="AM40" s="135">
        <v>252.26666666666668</v>
      </c>
      <c r="AN40" s="122">
        <v>4</v>
      </c>
      <c r="AO40" s="136">
        <v>2.71</v>
      </c>
      <c r="AP40" s="137">
        <v>2.39</v>
      </c>
      <c r="AQ40" s="138">
        <v>94.9</v>
      </c>
      <c r="AR40" s="139">
        <f t="shared" si="17"/>
        <v>100</v>
      </c>
      <c r="AS40" s="140">
        <f t="shared" si="18"/>
        <v>1.1338912133891212</v>
      </c>
      <c r="AT40" s="141">
        <f t="shared" si="19"/>
        <v>107.60627615062761</v>
      </c>
      <c r="AU40" s="142">
        <f t="shared" si="20"/>
        <v>2.7854866892794736E-2</v>
      </c>
      <c r="AV40" s="143">
        <v>2.520842</v>
      </c>
      <c r="AW40" s="143">
        <f t="shared" si="23"/>
        <v>93.02</v>
      </c>
      <c r="AX40" s="144">
        <v>5.3658000000000004E-2</v>
      </c>
      <c r="AY40" s="145">
        <v>1.98</v>
      </c>
      <c r="AZ40" s="149" t="s">
        <v>487</v>
      </c>
      <c r="BA40" s="204">
        <v>7.69</v>
      </c>
      <c r="BB40" s="205">
        <v>8.6204427898985206E-3</v>
      </c>
      <c r="BC40" s="148"/>
      <c r="BD40" s="148"/>
      <c r="BE40" s="149"/>
      <c r="BF40" s="149"/>
      <c r="BG40" s="145"/>
      <c r="BH40" s="149"/>
      <c r="BJ40" s="149">
        <v>93.2</v>
      </c>
      <c r="BK40" s="149">
        <v>6.77</v>
      </c>
      <c r="BL40" s="306">
        <v>13.76661742983752</v>
      </c>
      <c r="BM40" s="206">
        <v>0.1</v>
      </c>
      <c r="BN40" s="153">
        <f t="shared" si="24"/>
        <v>3.6900369003690039</v>
      </c>
      <c r="BO40" s="149" t="s">
        <v>487</v>
      </c>
      <c r="BP40" s="149">
        <v>81.599999999999994</v>
      </c>
      <c r="BQ40" s="207">
        <v>60.7</v>
      </c>
      <c r="BR40" s="152"/>
      <c r="BS40" s="153">
        <f t="shared" si="21"/>
        <v>76.41</v>
      </c>
      <c r="BT40" s="152">
        <v>99.8</v>
      </c>
      <c r="BU40" s="152">
        <v>6978.9189189189183</v>
      </c>
      <c r="BV40" s="152">
        <f>100-BT40</f>
        <v>0.20000000000000284</v>
      </c>
      <c r="BW40" s="418">
        <f>BY40+CA40+CC40</f>
        <v>2.3233189999999997</v>
      </c>
      <c r="BX40" s="152">
        <v>0.11</v>
      </c>
      <c r="BY40" s="145">
        <f>BX40*AP40/100</f>
        <v>2.6290000000000003E-3</v>
      </c>
      <c r="BZ40" s="152">
        <v>76.3</v>
      </c>
      <c r="CA40" s="145">
        <f>BZ40*AP40/100</f>
        <v>1.8235699999999999</v>
      </c>
      <c r="CB40" s="152">
        <v>20.8</v>
      </c>
      <c r="CC40" s="145">
        <f>CB40*AP40/100</f>
        <v>0.49712000000000001</v>
      </c>
      <c r="CD40" s="208"/>
      <c r="CL40" s="157">
        <f t="shared" si="22"/>
        <v>1.4416775884665794E-3</v>
      </c>
      <c r="CM40" s="145"/>
      <c r="CN40" s="145"/>
      <c r="CO40" s="145"/>
      <c r="CP40" s="148"/>
      <c r="CQ40" s="149"/>
      <c r="CR40" s="149"/>
      <c r="CS40" s="149"/>
      <c r="CT40" s="145"/>
      <c r="CU40" s="145"/>
      <c r="CV40" s="145"/>
      <c r="CW40" s="145"/>
      <c r="CX40" s="145"/>
      <c r="CY40" s="209"/>
      <c r="CZ40" s="145"/>
      <c r="DA40" s="209">
        <v>5</v>
      </c>
      <c r="DB40" s="335" t="s">
        <v>508</v>
      </c>
      <c r="DE40" s="308"/>
      <c r="DF40" s="308"/>
      <c r="DG40" s="308"/>
      <c r="DH40" s="308"/>
      <c r="DI40" s="210" t="s">
        <v>489</v>
      </c>
      <c r="DJ40" s="220" t="s">
        <v>485</v>
      </c>
      <c r="DK40" s="162">
        <v>2</v>
      </c>
      <c r="DL40" s="166"/>
      <c r="DM40" s="166"/>
      <c r="DN40" s="164">
        <v>1</v>
      </c>
      <c r="DO40" s="166"/>
      <c r="DP40" s="168"/>
      <c r="DQ40" s="166"/>
      <c r="DR40" s="165">
        <v>20.5</v>
      </c>
      <c r="DS40" s="125" t="s">
        <v>490</v>
      </c>
      <c r="DT40" s="125">
        <v>21692</v>
      </c>
      <c r="DU40" s="125">
        <v>92.7</v>
      </c>
      <c r="DV40" s="125">
        <v>7.3</v>
      </c>
      <c r="DW40" s="125" t="s">
        <v>490</v>
      </c>
      <c r="DX40" s="125" t="s">
        <v>490</v>
      </c>
      <c r="DY40" s="125" t="s">
        <v>490</v>
      </c>
      <c r="DZ40" s="125" t="s">
        <v>490</v>
      </c>
      <c r="EA40" s="125">
        <v>0</v>
      </c>
      <c r="EC40" s="166"/>
      <c r="ED40" s="166" t="s">
        <v>825</v>
      </c>
      <c r="EE40" s="166">
        <v>15</v>
      </c>
      <c r="EF40" s="166"/>
      <c r="EG40" s="166">
        <v>2</v>
      </c>
      <c r="EH40" s="166">
        <v>0</v>
      </c>
      <c r="EI40" s="166">
        <v>178</v>
      </c>
      <c r="EJ40" s="166">
        <v>96</v>
      </c>
      <c r="EK40" s="167">
        <f>EJ40/(EI40*EI40*0.01*0.01)</f>
        <v>30.299204645878042</v>
      </c>
      <c r="EL40" s="166">
        <v>2</v>
      </c>
      <c r="EM40" s="168">
        <v>43062</v>
      </c>
      <c r="EN40" s="166">
        <v>1</v>
      </c>
      <c r="EO40" s="166">
        <v>1</v>
      </c>
      <c r="EP40" s="166">
        <v>4</v>
      </c>
      <c r="EQ40" s="1230">
        <v>43048</v>
      </c>
      <c r="ER40" s="1067">
        <v>7451</v>
      </c>
      <c r="ES40" s="1083"/>
      <c r="ET40" s="1083"/>
      <c r="EU40" s="1083"/>
      <c r="EV40" s="1083"/>
      <c r="EW40" s="1083"/>
      <c r="EX40" s="1161"/>
      <c r="EY40" s="1161"/>
      <c r="EZ40" s="1083">
        <v>31</v>
      </c>
      <c r="FA40" s="1083">
        <v>1058380</v>
      </c>
      <c r="FB40" s="1083">
        <v>1.28</v>
      </c>
      <c r="FC40" s="1074">
        <v>26672.883064516129</v>
      </c>
      <c r="FD40" s="1140">
        <v>25179.201612903227</v>
      </c>
      <c r="FE40" s="1140"/>
      <c r="FF40" s="1166"/>
      <c r="FG40" s="1081">
        <v>0.86150467888083515</v>
      </c>
      <c r="FH40" s="1112"/>
      <c r="FI40" s="1144" t="e">
        <v>#DIV/0!</v>
      </c>
      <c r="FJ40" s="1085">
        <v>21692</v>
      </c>
      <c r="FK40" s="1154" t="s">
        <v>485</v>
      </c>
      <c r="FL40" s="1009"/>
      <c r="FM40" s="122">
        <v>94.4</v>
      </c>
      <c r="FP40" s="172">
        <v>94.4</v>
      </c>
      <c r="FQ40" s="213">
        <f>FD40/1000</f>
        <v>25.179201612903228</v>
      </c>
      <c r="FS40" s="174">
        <v>10</v>
      </c>
      <c r="FT40" s="175" t="s">
        <v>580</v>
      </c>
      <c r="FV40" s="175" t="s">
        <v>490</v>
      </c>
      <c r="FW40" s="125">
        <v>1</v>
      </c>
      <c r="FX40" s="125">
        <v>7</v>
      </c>
      <c r="FY40" s="125">
        <v>1</v>
      </c>
      <c r="FZ40" s="175" t="s">
        <v>826</v>
      </c>
      <c r="GD40" s="125">
        <v>1</v>
      </c>
      <c r="GF40" s="175"/>
      <c r="GH40" s="175" t="s">
        <v>827</v>
      </c>
      <c r="GJ40" s="165">
        <v>0</v>
      </c>
      <c r="GK40" s="214">
        <v>43061</v>
      </c>
      <c r="GL40" s="1232" t="s">
        <v>497</v>
      </c>
      <c r="GM40" s="1231">
        <f t="shared" si="25"/>
        <v>0</v>
      </c>
      <c r="GN40" s="178"/>
      <c r="GP40" s="179">
        <v>15.2539821875</v>
      </c>
      <c r="GR40" s="165"/>
      <c r="GS40" s="165"/>
      <c r="GT40" s="165"/>
      <c r="GU40" s="122"/>
      <c r="HI40" s="371"/>
      <c r="HJ40" s="991"/>
      <c r="HK40" s="991"/>
      <c r="HL40" s="991"/>
      <c r="HM40" s="991"/>
      <c r="HN40" s="991"/>
      <c r="HO40" s="1022"/>
      <c r="HP40" s="1022"/>
      <c r="HQ40" s="991"/>
      <c r="HR40" s="991"/>
      <c r="HS40" s="991"/>
      <c r="HT40" s="991"/>
      <c r="HU40" s="991"/>
      <c r="HV40" s="991"/>
      <c r="HW40" s="991"/>
      <c r="HX40" s="991"/>
      <c r="HY40" s="991"/>
      <c r="HZ40" s="991"/>
      <c r="IA40" s="991"/>
      <c r="IB40" s="1022"/>
      <c r="IC40" s="991"/>
      <c r="ID40" s="991"/>
      <c r="IE40" s="991"/>
      <c r="IF40" s="991"/>
      <c r="IG40" s="991"/>
      <c r="IH40" s="991"/>
      <c r="II40" s="991"/>
      <c r="IJ40" s="991"/>
      <c r="IK40" s="1022"/>
      <c r="IL40" s="991"/>
      <c r="IM40" s="991"/>
      <c r="IN40" s="1022"/>
      <c r="IO40" s="991"/>
      <c r="IP40" s="991"/>
      <c r="IQ40" s="991"/>
      <c r="IR40" s="991"/>
      <c r="IS40" s="991"/>
      <c r="IT40" s="1022"/>
      <c r="IU40" s="991"/>
      <c r="IV40" s="991"/>
      <c r="IW40" s="991"/>
      <c r="IX40" s="991"/>
      <c r="IY40" s="991"/>
      <c r="IZ40" s="991"/>
      <c r="JA40" s="991"/>
      <c r="JB40" s="991"/>
      <c r="JC40" s="991"/>
      <c r="JD40" s="991"/>
      <c r="JE40" s="991"/>
      <c r="JF40" s="991"/>
      <c r="JG40" s="125"/>
      <c r="JH40" s="125"/>
      <c r="JI40" s="125"/>
      <c r="JJ40" s="182"/>
      <c r="JK40" s="183"/>
      <c r="JL40" s="183"/>
      <c r="JM40" s="183"/>
      <c r="JN40" s="183"/>
      <c r="JO40" s="183"/>
      <c r="JP40" s="183"/>
      <c r="JQ40" s="183"/>
      <c r="JR40" s="183"/>
      <c r="JS40" s="183"/>
      <c r="JT40" s="183"/>
      <c r="JU40" s="183"/>
      <c r="JV40" s="183"/>
      <c r="JW40" s="183"/>
      <c r="JX40" s="183"/>
      <c r="JY40" s="183"/>
      <c r="JZ40" s="183"/>
      <c r="KA40" s="183"/>
      <c r="KB40" s="183"/>
      <c r="KC40" s="183"/>
      <c r="KD40" s="183"/>
      <c r="KE40" s="183"/>
      <c r="KF40" s="183"/>
      <c r="KG40" s="183"/>
      <c r="KH40" s="183"/>
      <c r="KI40" s="183"/>
      <c r="KJ40" s="183"/>
      <c r="KK40" s="183"/>
      <c r="KL40" s="183"/>
      <c r="KM40" s="183"/>
      <c r="KN40" s="183"/>
      <c r="KO40" s="183"/>
      <c r="KP40" s="183"/>
      <c r="KQ40" s="183"/>
      <c r="KR40" s="183"/>
      <c r="KS40" s="183"/>
      <c r="KT40" s="183"/>
      <c r="KU40" s="183"/>
      <c r="KV40" s="183"/>
      <c r="KW40" s="183"/>
      <c r="KX40" s="183"/>
      <c r="KY40" s="183"/>
      <c r="KZ40" s="183"/>
      <c r="LA40" s="183"/>
      <c r="LB40" s="183"/>
      <c r="LC40" s="183"/>
      <c r="LD40" s="1434"/>
      <c r="LE40" s="125"/>
      <c r="LF40" s="125"/>
      <c r="LG40" s="125"/>
      <c r="LH40" s="125"/>
      <c r="LI40" s="125"/>
      <c r="LJ40" s="125"/>
      <c r="LK40" s="125"/>
      <c r="LL40" s="125"/>
      <c r="LM40" s="125"/>
      <c r="LN40" s="125"/>
      <c r="LO40" s="125"/>
      <c r="LP40" s="125"/>
      <c r="LQ40" s="125"/>
      <c r="LR40" s="175"/>
      <c r="LS40" s="175"/>
      <c r="LT40" s="175"/>
      <c r="LU40" s="175"/>
      <c r="LV40" s="175"/>
      <c r="LW40" s="175"/>
      <c r="LX40" s="175"/>
      <c r="LY40" s="183"/>
      <c r="LZ40" s="183"/>
    </row>
    <row r="41" spans="1:338" ht="14.45" hidden="1" customHeight="1">
      <c r="A41" s="122">
        <v>312</v>
      </c>
      <c r="B41" s="122">
        <f>COUNTIFS($D$3:D41,D41,$F$3:F41,F41)</f>
        <v>2</v>
      </c>
      <c r="C41" s="184">
        <v>7600</v>
      </c>
      <c r="D41" s="398" t="s">
        <v>841</v>
      </c>
      <c r="E41" s="186" t="s">
        <v>526</v>
      </c>
      <c r="F41" s="187">
        <v>350302424</v>
      </c>
      <c r="G41" s="125">
        <f>LEFT(H41,4)-CONCATENATE(IF(LEFT(F41, 2)&lt;MID(H41, 3, 4), 20, 19),LEFT(F41,2))</f>
        <v>82</v>
      </c>
      <c r="H41" s="398" t="s">
        <v>842</v>
      </c>
      <c r="I41" s="189" t="s">
        <v>843</v>
      </c>
      <c r="J41" s="190" t="s">
        <v>477</v>
      </c>
      <c r="K41" s="175" t="s">
        <v>478</v>
      </c>
      <c r="L41" s="125">
        <v>10</v>
      </c>
      <c r="M41" s="188" t="s">
        <v>844</v>
      </c>
      <c r="N41" s="191" t="s">
        <v>513</v>
      </c>
      <c r="O41" s="186" t="s">
        <v>481</v>
      </c>
      <c r="P41" s="192" t="s">
        <v>502</v>
      </c>
      <c r="Q41" s="192"/>
      <c r="R41" s="193"/>
      <c r="S41" s="194" t="s">
        <v>503</v>
      </c>
      <c r="T41" s="195" t="s">
        <v>504</v>
      </c>
      <c r="U41" s="196" t="s">
        <v>484</v>
      </c>
      <c r="V41" s="197" t="s">
        <v>505</v>
      </c>
      <c r="W41" s="198" t="s">
        <v>506</v>
      </c>
      <c r="X41" s="999" t="s">
        <v>484</v>
      </c>
      <c r="Y41" s="999" t="s">
        <v>484</v>
      </c>
      <c r="Z41" s="199"/>
      <c r="AA41" s="200"/>
      <c r="AB41" s="201"/>
      <c r="AC41" s="202"/>
      <c r="AD41" s="202"/>
      <c r="AE41" s="202"/>
      <c r="AF41" s="202"/>
      <c r="AG41" s="216" t="s">
        <v>485</v>
      </c>
      <c r="AH41" s="1009"/>
      <c r="AK41" s="134"/>
      <c r="AM41" s="135"/>
      <c r="AO41" s="136">
        <v>46.8</v>
      </c>
      <c r="AP41" s="137">
        <v>49.6</v>
      </c>
      <c r="AQ41" s="138">
        <v>3.5</v>
      </c>
      <c r="AR41" s="139">
        <f t="shared" si="17"/>
        <v>99.9</v>
      </c>
      <c r="AS41" s="140">
        <f t="shared" si="18"/>
        <v>0.94354838709677413</v>
      </c>
      <c r="AT41" s="141">
        <f t="shared" si="19"/>
        <v>3.3024193548387095</v>
      </c>
      <c r="AU41" s="142">
        <f t="shared" si="20"/>
        <v>0.8813559322033897</v>
      </c>
      <c r="AV41" s="145">
        <f>AW41*AO41/100</f>
        <v>44.151119999999999</v>
      </c>
      <c r="AW41" s="143">
        <f t="shared" si="23"/>
        <v>94.34</v>
      </c>
      <c r="AX41" s="144">
        <v>0.16763999999999998</v>
      </c>
      <c r="AY41" s="145">
        <v>0.66</v>
      </c>
      <c r="AZ41" s="149" t="s">
        <v>487</v>
      </c>
      <c r="BA41" s="204">
        <v>70.7</v>
      </c>
      <c r="BB41" s="205">
        <v>0.2</v>
      </c>
      <c r="BC41" s="148"/>
      <c r="BD41" s="148"/>
      <c r="BE41" s="149"/>
      <c r="BF41" s="149"/>
      <c r="BG41" s="145"/>
      <c r="BH41" s="149"/>
      <c r="BJ41" s="149">
        <v>32.5</v>
      </c>
      <c r="BK41" s="149">
        <v>67.3</v>
      </c>
      <c r="BL41" s="306">
        <v>0.48291233283803864</v>
      </c>
      <c r="BM41" s="206">
        <v>0.1</v>
      </c>
      <c r="BN41" s="153">
        <f t="shared" si="24"/>
        <v>0.21367521367521369</v>
      </c>
      <c r="BO41" s="149" t="s">
        <v>487</v>
      </c>
      <c r="BP41" s="145">
        <v>18.599999999999998</v>
      </c>
      <c r="BQ41" s="217">
        <v>64.900000000000006</v>
      </c>
      <c r="BR41" s="152"/>
      <c r="BS41" s="153">
        <f t="shared" si="21"/>
        <v>82.300000000000011</v>
      </c>
      <c r="BT41" s="152">
        <v>88.7</v>
      </c>
      <c r="BU41" s="218">
        <v>7265.135135135135</v>
      </c>
      <c r="BV41" s="152">
        <f>100-BT41</f>
        <v>11.299999999999997</v>
      </c>
      <c r="BW41" s="418">
        <f>BY41+CA41+CC41</f>
        <v>49.302400000000006</v>
      </c>
      <c r="BX41" s="152">
        <v>46.6</v>
      </c>
      <c r="BY41" s="145">
        <f>BX41*AP41/100</f>
        <v>23.113600000000002</v>
      </c>
      <c r="BZ41" s="152">
        <v>35.700000000000003</v>
      </c>
      <c r="CA41" s="145">
        <f>BZ41*AP41/100</f>
        <v>17.707200000000004</v>
      </c>
      <c r="CB41" s="152">
        <v>17.100000000000001</v>
      </c>
      <c r="CC41" s="145">
        <f>CB41*AP41/100</f>
        <v>8.4816000000000003</v>
      </c>
      <c r="CD41" s="152"/>
      <c r="CL41" s="143">
        <f t="shared" si="22"/>
        <v>1.3053221288515406</v>
      </c>
      <c r="CM41" s="145"/>
      <c r="CN41" s="145"/>
      <c r="CO41" s="145"/>
      <c r="CP41" s="148"/>
      <c r="CQ41" s="149"/>
      <c r="CR41" s="149"/>
      <c r="CS41" s="149"/>
      <c r="CT41" s="145"/>
      <c r="CU41" s="145"/>
      <c r="CV41" s="145"/>
      <c r="CW41" s="145"/>
      <c r="CX41" s="145"/>
      <c r="CY41" s="209"/>
      <c r="CZ41" s="145"/>
      <c r="DA41" s="209">
        <v>3</v>
      </c>
      <c r="DB41" s="158" t="s">
        <v>488</v>
      </c>
      <c r="DE41" s="991"/>
      <c r="DF41" s="991"/>
      <c r="DG41" s="991"/>
      <c r="DH41" s="991"/>
      <c r="DI41" s="160" t="s">
        <v>489</v>
      </c>
      <c r="DJ41" s="220" t="s">
        <v>485</v>
      </c>
      <c r="DK41" s="162">
        <v>2</v>
      </c>
      <c r="DL41" s="166"/>
      <c r="DM41" s="166"/>
      <c r="DN41" s="164">
        <v>0</v>
      </c>
      <c r="DO41" s="166"/>
      <c r="DP41" s="168"/>
      <c r="DQ41" s="166"/>
      <c r="DR41" s="165">
        <v>1.2</v>
      </c>
      <c r="DS41" s="125" t="s">
        <v>490</v>
      </c>
      <c r="DT41" s="125">
        <v>243</v>
      </c>
      <c r="DU41" s="125">
        <v>5.3</v>
      </c>
      <c r="DV41" s="125">
        <v>94.7</v>
      </c>
      <c r="DW41" s="125">
        <v>0.7</v>
      </c>
      <c r="DX41" s="125">
        <v>1312</v>
      </c>
      <c r="DY41" s="125">
        <v>42.2</v>
      </c>
      <c r="DZ41" s="125">
        <v>3.17</v>
      </c>
      <c r="EA41" s="125">
        <v>0</v>
      </c>
      <c r="EC41" s="166"/>
      <c r="ED41" s="166" t="s">
        <v>844</v>
      </c>
      <c r="EE41" s="166">
        <v>10</v>
      </c>
      <c r="EF41" s="166"/>
      <c r="EG41" s="166">
        <v>2</v>
      </c>
      <c r="EH41" s="166">
        <v>1</v>
      </c>
      <c r="EI41" s="166">
        <v>175</v>
      </c>
      <c r="EJ41" s="166">
        <v>105</v>
      </c>
      <c r="EK41" s="167">
        <f>EJ41/(EI41*EI41*0.01*0.01)</f>
        <v>34.285714285714285</v>
      </c>
      <c r="EL41" s="166">
        <v>1</v>
      </c>
      <c r="EM41" s="168" t="s">
        <v>490</v>
      </c>
      <c r="EN41" s="166">
        <v>3</v>
      </c>
      <c r="EO41" s="166">
        <v>2</v>
      </c>
      <c r="EP41" s="166">
        <v>4</v>
      </c>
      <c r="EQ41" s="1230">
        <v>43070</v>
      </c>
      <c r="ER41" s="1067">
        <v>7600</v>
      </c>
      <c r="ES41" s="1083">
        <v>75</v>
      </c>
      <c r="ET41" s="1008">
        <v>5734</v>
      </c>
      <c r="EU41" s="1083">
        <v>2</v>
      </c>
      <c r="EV41" s="1074">
        <v>152.90666666666667</v>
      </c>
      <c r="EW41" s="1074"/>
      <c r="EX41" s="1163">
        <v>152.90666666666667</v>
      </c>
      <c r="EY41" s="1163"/>
      <c r="EZ41" s="1083"/>
      <c r="FA41" s="1083"/>
      <c r="FB41" s="1083"/>
      <c r="FC41" s="1083"/>
      <c r="FD41" s="1135"/>
      <c r="FE41" s="1135"/>
      <c r="FF41" s="1135"/>
      <c r="FG41" s="1202"/>
      <c r="FH41" s="1112">
        <v>1.5892047436344612</v>
      </c>
      <c r="FI41" s="1112"/>
      <c r="FJ41" s="1116">
        <v>243</v>
      </c>
      <c r="FK41" s="1154" t="s">
        <v>485</v>
      </c>
      <c r="FL41" s="133"/>
      <c r="FM41" s="122"/>
      <c r="FQ41" s="173">
        <f>DT41/1000</f>
        <v>0.24299999999999999</v>
      </c>
      <c r="FR41" s="222">
        <f>DT41/EX41</f>
        <v>1.5892047436344612</v>
      </c>
      <c r="FS41" s="222"/>
      <c r="FT41" s="223"/>
      <c r="FU41" s="223"/>
      <c r="FV41" s="223"/>
      <c r="GF41" s="175"/>
      <c r="GJ41" s="165"/>
      <c r="GK41" s="214">
        <v>43087</v>
      </c>
      <c r="GL41" s="1232" t="s">
        <v>497</v>
      </c>
      <c r="GM41" s="1231">
        <f t="shared" si="25"/>
        <v>0</v>
      </c>
      <c r="GN41" s="178"/>
      <c r="GP41" s="340">
        <v>0.7</v>
      </c>
      <c r="GR41" s="165"/>
      <c r="GS41" s="165"/>
      <c r="GT41" s="165"/>
      <c r="GU41" s="122"/>
      <c r="HI41" s="165"/>
      <c r="HJ41" s="180"/>
      <c r="HK41" s="180"/>
      <c r="HL41" s="180"/>
      <c r="HM41" s="180"/>
      <c r="HN41" s="180"/>
      <c r="HO41" s="181"/>
      <c r="HP41" s="181"/>
      <c r="HQ41" s="180"/>
      <c r="HR41" s="180"/>
      <c r="HS41" s="180"/>
      <c r="HT41" s="180"/>
      <c r="HU41" s="180"/>
      <c r="HV41" s="180"/>
      <c r="HW41" s="180"/>
      <c r="HX41" s="180"/>
      <c r="HY41" s="180"/>
      <c r="HZ41" s="180"/>
      <c r="IA41" s="180"/>
      <c r="IB41" s="181"/>
      <c r="IC41" s="180"/>
      <c r="ID41" s="180"/>
      <c r="IE41" s="180"/>
      <c r="IF41" s="180"/>
      <c r="IG41" s="180"/>
      <c r="IH41" s="180"/>
      <c r="II41" s="180"/>
      <c r="IJ41" s="180"/>
      <c r="IK41" s="181"/>
      <c r="IL41" s="180"/>
      <c r="IM41" s="180"/>
      <c r="IN41" s="181"/>
      <c r="IO41" s="180"/>
      <c r="IP41" s="180"/>
      <c r="IQ41" s="180"/>
      <c r="IR41" s="180"/>
      <c r="IS41" s="180"/>
      <c r="IT41" s="181"/>
      <c r="IU41" s="180"/>
      <c r="IV41" s="180"/>
      <c r="IW41" s="180"/>
      <c r="IX41" s="180"/>
      <c r="IY41" s="180"/>
      <c r="IZ41" s="180"/>
      <c r="JA41" s="180"/>
      <c r="JB41" s="180"/>
      <c r="JC41" s="180"/>
      <c r="JD41" s="180"/>
      <c r="JE41" s="180"/>
      <c r="JF41" s="765"/>
      <c r="JG41" s="125"/>
      <c r="JH41" s="125"/>
      <c r="JI41" s="125"/>
      <c r="JJ41" s="182"/>
      <c r="JK41" s="183"/>
      <c r="JL41" s="183"/>
      <c r="JM41" s="183"/>
      <c r="JN41" s="183"/>
      <c r="JO41" s="183"/>
      <c r="JP41" s="183"/>
      <c r="JQ41" s="183"/>
      <c r="JR41" s="183"/>
      <c r="JS41" s="183"/>
      <c r="JT41" s="183"/>
      <c r="JU41" s="183"/>
      <c r="JV41" s="183"/>
      <c r="JW41" s="183"/>
      <c r="JX41" s="183"/>
      <c r="JY41" s="183"/>
      <c r="JZ41" s="183"/>
      <c r="KA41" s="183"/>
      <c r="KB41" s="183"/>
      <c r="KC41" s="183"/>
      <c r="KD41" s="183"/>
      <c r="KE41" s="183"/>
      <c r="KF41" s="183"/>
      <c r="KG41" s="183"/>
      <c r="KH41" s="183"/>
      <c r="KI41" s="183"/>
      <c r="KJ41" s="183"/>
      <c r="KK41" s="183"/>
      <c r="KL41" s="183"/>
      <c r="KM41" s="183"/>
      <c r="KN41" s="183"/>
      <c r="KO41" s="183"/>
      <c r="KP41" s="183"/>
      <c r="KQ41" s="183"/>
      <c r="KR41" s="183"/>
      <c r="KS41" s="183"/>
      <c r="KT41" s="183"/>
      <c r="KU41" s="183"/>
      <c r="KV41" s="183"/>
      <c r="KW41" s="183"/>
      <c r="KX41" s="183"/>
      <c r="KY41" s="183"/>
      <c r="KZ41" s="183"/>
      <c r="LA41" s="183"/>
      <c r="LB41" s="183"/>
      <c r="LC41" s="183"/>
      <c r="LD41" s="1434"/>
      <c r="LE41" s="125"/>
      <c r="LF41" s="125"/>
      <c r="LG41" s="125"/>
      <c r="LH41" s="125"/>
      <c r="LI41" s="125"/>
      <c r="LJ41" s="125"/>
      <c r="LK41" s="125"/>
      <c r="LL41" s="125"/>
      <c r="LM41" s="125"/>
      <c r="LN41" s="125"/>
      <c r="LO41" s="125"/>
      <c r="LP41" s="125"/>
      <c r="LQ41" s="125"/>
      <c r="LR41" s="175"/>
      <c r="LS41" s="175"/>
      <c r="LT41" s="175"/>
      <c r="LU41" s="175"/>
      <c r="LV41" s="175"/>
      <c r="LW41" s="175"/>
      <c r="LX41" s="175"/>
      <c r="LY41" s="183"/>
      <c r="LZ41" s="183"/>
    </row>
    <row r="42" spans="1:338" ht="14.45" hidden="1" customHeight="1">
      <c r="A42" s="122">
        <v>52</v>
      </c>
      <c r="B42" s="122">
        <f>COUNTIFS($D$3:D42,D42,$F$3:F42,F42)</f>
        <v>1</v>
      </c>
      <c r="C42" s="184">
        <v>10260</v>
      </c>
      <c r="D42" s="398" t="s">
        <v>913</v>
      </c>
      <c r="E42" s="186" t="s">
        <v>914</v>
      </c>
      <c r="F42" s="187">
        <v>386214450</v>
      </c>
      <c r="G42" s="125">
        <f>LEFT(H42,4)-CONCATENATE(IF(LEFT(F42, 2)&lt;MID(H42, 3, 4), 20, 19),LEFT(F42,2))</f>
        <v>81</v>
      </c>
      <c r="H42" s="398" t="s">
        <v>915</v>
      </c>
      <c r="I42" s="269" t="s">
        <v>770</v>
      </c>
      <c r="J42" s="376" t="s">
        <v>763</v>
      </c>
      <c r="K42" s="188" t="s">
        <v>478</v>
      </c>
      <c r="L42" s="125">
        <v>20</v>
      </c>
      <c r="M42" s="188" t="s">
        <v>764</v>
      </c>
      <c r="N42" s="191" t="s">
        <v>490</v>
      </c>
      <c r="O42" s="225"/>
      <c r="P42" s="186" t="s">
        <v>728</v>
      </c>
      <c r="Q42" s="225"/>
      <c r="R42" s="253"/>
      <c r="S42" s="194" t="s">
        <v>598</v>
      </c>
      <c r="T42" s="195" t="s">
        <v>523</v>
      </c>
      <c r="U42" s="197" t="s">
        <v>484</v>
      </c>
      <c r="V42" s="318" t="s">
        <v>599</v>
      </c>
      <c r="W42" s="255" t="s">
        <v>506</v>
      </c>
      <c r="X42" s="1008" t="s">
        <v>484</v>
      </c>
      <c r="Y42" s="1008" t="s">
        <v>484</v>
      </c>
      <c r="Z42" s="319"/>
      <c r="AA42" s="225"/>
      <c r="AB42" s="175"/>
      <c r="AC42" s="256">
        <v>73974</v>
      </c>
      <c r="AD42" s="256">
        <v>1849</v>
      </c>
      <c r="AE42" s="231"/>
      <c r="AF42" s="231"/>
      <c r="AG42" s="331"/>
      <c r="AH42" s="256">
        <v>1000</v>
      </c>
      <c r="AI42" s="133"/>
      <c r="AK42" s="122"/>
      <c r="AM42" s="362"/>
      <c r="AN42" s="363"/>
      <c r="AO42" s="136">
        <v>25.1</v>
      </c>
      <c r="AP42" s="137">
        <v>26.4</v>
      </c>
      <c r="AQ42" s="138">
        <v>47.7</v>
      </c>
      <c r="AR42" s="139">
        <f t="shared" si="17"/>
        <v>99.2</v>
      </c>
      <c r="AS42" s="140">
        <f t="shared" si="18"/>
        <v>0.95075757575757591</v>
      </c>
      <c r="AT42" s="141">
        <f t="shared" si="19"/>
        <v>45.351136363636371</v>
      </c>
      <c r="AU42" s="142">
        <f t="shared" si="20"/>
        <v>0.33873144399460192</v>
      </c>
      <c r="AV42" s="353">
        <v>23.543800000000001</v>
      </c>
      <c r="AW42" s="143">
        <f t="shared" si="23"/>
        <v>93.8</v>
      </c>
      <c r="AX42" s="144">
        <v>0.30120000000000002</v>
      </c>
      <c r="AY42" s="364">
        <v>1.2</v>
      </c>
      <c r="AZ42" s="262" t="s">
        <v>487</v>
      </c>
      <c r="BA42" s="365">
        <v>36.6</v>
      </c>
      <c r="BB42" s="355">
        <v>0.05</v>
      </c>
      <c r="BC42" s="357"/>
      <c r="BD42" s="357"/>
      <c r="BE42" s="357"/>
      <c r="BF42" s="357"/>
      <c r="BG42" s="145"/>
      <c r="BH42" s="135">
        <v>452.56334708308782</v>
      </c>
      <c r="BI42" s="261">
        <v>1.71</v>
      </c>
      <c r="BJ42" s="122">
        <v>50.8</v>
      </c>
      <c r="BK42" s="145">
        <v>48.9</v>
      </c>
      <c r="BL42" s="150">
        <f>BJ42/BK42</f>
        <v>1.0388548057259714</v>
      </c>
      <c r="BM42" s="206">
        <v>0.3</v>
      </c>
      <c r="BN42" s="153">
        <f t="shared" si="24"/>
        <v>1.1952191235059759</v>
      </c>
      <c r="BO42" s="262" t="s">
        <v>487</v>
      </c>
      <c r="BP42" s="143">
        <v>52.199999999999996</v>
      </c>
      <c r="BQ42" s="359">
        <v>65.400000000000006</v>
      </c>
      <c r="BR42" s="174">
        <v>28494.047619047618</v>
      </c>
      <c r="BS42" s="153">
        <f t="shared" si="21"/>
        <v>59.4</v>
      </c>
      <c r="BT42" s="149">
        <v>93.7</v>
      </c>
      <c r="BU42" s="174">
        <v>10177.903225806451</v>
      </c>
      <c r="BV42" s="153">
        <f>100-BT42</f>
        <v>6.2999999999999972</v>
      </c>
      <c r="BW42" s="1039">
        <f>BY42+CA42+CC42</f>
        <v>23.582129284164857</v>
      </c>
      <c r="BX42" s="145">
        <v>40.5</v>
      </c>
      <c r="BY42" s="145">
        <f>BX42*AP42/(CB42+BZ42+BX42+BV42)</f>
        <v>11.596529284164859</v>
      </c>
      <c r="BZ42" s="145">
        <v>18.899999999999999</v>
      </c>
      <c r="CA42" s="145">
        <f>BZ42*AP42/100</f>
        <v>4.9895999999999994</v>
      </c>
      <c r="CB42" s="145">
        <v>26.5</v>
      </c>
      <c r="CC42" s="145">
        <f>CB42*AP42/100</f>
        <v>6.9959999999999987</v>
      </c>
      <c r="CD42" s="366">
        <v>0.35</v>
      </c>
      <c r="CJ42" s="264">
        <v>73.099999999999994</v>
      </c>
      <c r="CK42" s="265">
        <v>5648.636363636364</v>
      </c>
      <c r="CL42" s="143">
        <f t="shared" si="22"/>
        <v>2.1428571428571432</v>
      </c>
      <c r="CM42" s="145"/>
      <c r="CN42" s="145"/>
      <c r="CO42" s="145"/>
      <c r="CP42" s="357"/>
      <c r="CQ42" s="357"/>
      <c r="CR42" s="357"/>
      <c r="CS42" s="357"/>
      <c r="CT42" s="149">
        <v>56.1</v>
      </c>
      <c r="CU42" s="145"/>
      <c r="CV42" s="145"/>
      <c r="CW42" s="172"/>
      <c r="CX42" s="172"/>
      <c r="CY42" s="143"/>
      <c r="CZ42" s="145"/>
      <c r="DA42" s="158"/>
      <c r="DB42" s="149" t="s">
        <v>685</v>
      </c>
      <c r="DC42" s="122"/>
      <c r="DE42" s="991"/>
      <c r="DF42" s="991"/>
      <c r="DG42" s="1067"/>
      <c r="DH42" s="991"/>
      <c r="DI42" s="125" t="s">
        <v>515</v>
      </c>
      <c r="DJ42" s="415"/>
      <c r="DK42" s="166"/>
      <c r="DL42" s="166"/>
      <c r="DM42" s="166"/>
      <c r="DN42" s="166" t="s">
        <v>686</v>
      </c>
      <c r="DO42" s="166">
        <v>0</v>
      </c>
      <c r="DP42" s="176">
        <v>43684</v>
      </c>
      <c r="DQ42" s="166"/>
      <c r="DR42" s="165">
        <v>3.3</v>
      </c>
      <c r="DS42" s="125" t="s">
        <v>490</v>
      </c>
      <c r="DT42" s="125" t="s">
        <v>490</v>
      </c>
      <c r="DU42" s="125" t="s">
        <v>490</v>
      </c>
      <c r="DV42" s="125" t="s">
        <v>490</v>
      </c>
      <c r="DW42" s="125" t="s">
        <v>490</v>
      </c>
      <c r="DX42" s="125" t="s">
        <v>490</v>
      </c>
      <c r="DY42" s="125" t="s">
        <v>490</v>
      </c>
      <c r="DZ42" s="125" t="s">
        <v>490</v>
      </c>
      <c r="EA42" s="125" t="s">
        <v>490</v>
      </c>
      <c r="EC42" s="166"/>
      <c r="ED42" s="166"/>
      <c r="EE42" s="166">
        <v>20</v>
      </c>
      <c r="EF42" s="166">
        <v>25</v>
      </c>
      <c r="EG42" s="166">
        <v>3</v>
      </c>
      <c r="EH42" s="166">
        <v>1</v>
      </c>
      <c r="EI42" s="166">
        <v>167</v>
      </c>
      <c r="EJ42" s="166">
        <v>67</v>
      </c>
      <c r="EK42" s="167">
        <v>24</v>
      </c>
      <c r="EL42" s="166">
        <v>1</v>
      </c>
      <c r="EM42" s="166"/>
      <c r="EN42" s="166">
        <v>2</v>
      </c>
      <c r="EO42" s="166">
        <v>3</v>
      </c>
      <c r="EP42" s="316"/>
      <c r="EQ42" s="1230">
        <v>43502</v>
      </c>
      <c r="ER42" s="1071">
        <v>10260</v>
      </c>
      <c r="ES42" s="1072">
        <v>57</v>
      </c>
      <c r="ET42" s="1008">
        <v>173457</v>
      </c>
      <c r="EU42" s="1008">
        <v>2</v>
      </c>
      <c r="EV42" s="1074">
        <f>ET42/ES42*EU42</f>
        <v>6086.2105263157891</v>
      </c>
      <c r="EW42" s="1008">
        <v>4669</v>
      </c>
      <c r="EX42" s="1075">
        <f>EW42/ES42*EU42</f>
        <v>163.82456140350877</v>
      </c>
      <c r="EY42" s="1075">
        <f>L42*EX42</f>
        <v>3276.4912280701756</v>
      </c>
      <c r="EZ42" s="1077"/>
      <c r="FA42" s="1078"/>
      <c r="FB42" s="1078"/>
      <c r="FC42" s="1068"/>
      <c r="FD42" s="1079"/>
      <c r="FE42" s="1079"/>
      <c r="FF42" s="1029"/>
      <c r="FG42" s="1080"/>
      <c r="FH42" s="1085"/>
      <c r="FI42" s="1017"/>
      <c r="FJ42" s="1009"/>
      <c r="FK42" s="122"/>
      <c r="FL42" s="1009"/>
      <c r="FM42" s="172">
        <f>EW42*100/ET42</f>
        <v>2.6917333979026501</v>
      </c>
      <c r="FN42" s="213">
        <f>EX42/1000</f>
        <v>0.16382456140350876</v>
      </c>
      <c r="FP42" s="172">
        <v>2.6917333979026501</v>
      </c>
      <c r="FQ42" s="213">
        <v>0.16382456140350876</v>
      </c>
      <c r="FR42" s="222"/>
      <c r="FS42" s="222"/>
      <c r="FT42" s="223"/>
      <c r="FU42" s="223"/>
      <c r="FV42" s="223"/>
      <c r="FW42" s="166">
        <v>0</v>
      </c>
      <c r="FX42" s="166">
        <v>3</v>
      </c>
      <c r="FY42" s="166">
        <v>1</v>
      </c>
      <c r="FZ42" s="345"/>
      <c r="GA42" s="166">
        <v>1</v>
      </c>
      <c r="GB42" s="375">
        <v>43467</v>
      </c>
      <c r="GC42" s="242" t="s">
        <v>916</v>
      </c>
      <c r="GD42" s="166">
        <v>1</v>
      </c>
      <c r="GE42" s="375">
        <v>43502</v>
      </c>
      <c r="GF42" s="345" t="s">
        <v>497</v>
      </c>
      <c r="GG42" s="166"/>
      <c r="GH42" s="345"/>
      <c r="GI42" s="242" t="s">
        <v>917</v>
      </c>
      <c r="GJ42" s="165"/>
      <c r="GK42" s="214">
        <v>43504</v>
      </c>
      <c r="GL42" s="1234" t="s">
        <v>497</v>
      </c>
      <c r="GM42" s="1231">
        <f t="shared" si="25"/>
        <v>0</v>
      </c>
      <c r="GN42" s="178"/>
      <c r="GO42" s="166"/>
      <c r="GP42" s="179">
        <v>0.62719273829320799</v>
      </c>
      <c r="GQ42" s="166"/>
      <c r="GR42" s="241"/>
      <c r="GS42" s="241"/>
      <c r="GT42" s="241"/>
      <c r="GU42" s="266"/>
      <c r="GV42" s="166"/>
      <c r="GW42" s="166"/>
      <c r="GX42" s="166"/>
      <c r="GY42" s="166"/>
      <c r="GZ42" s="166"/>
      <c r="HA42" s="166"/>
      <c r="HB42" s="166"/>
      <c r="HC42" s="166"/>
      <c r="HD42" s="166"/>
      <c r="HE42" s="166"/>
      <c r="HF42" s="166"/>
      <c r="HG42" s="166"/>
      <c r="HH42" s="166"/>
      <c r="HI42" s="241"/>
      <c r="HJ42" s="241"/>
      <c r="HK42" s="241"/>
      <c r="HL42" s="241"/>
      <c r="HM42" s="241"/>
      <c r="HN42" s="241"/>
      <c r="HO42" s="385"/>
      <c r="HP42" s="385"/>
      <c r="HQ42" s="241"/>
      <c r="HR42" s="241"/>
      <c r="HS42" s="241"/>
      <c r="HT42" s="241"/>
      <c r="HU42" s="241"/>
      <c r="HV42" s="241"/>
      <c r="HW42" s="241"/>
      <c r="HX42" s="241"/>
      <c r="HY42" s="241"/>
      <c r="HZ42" s="241"/>
      <c r="IA42" s="241"/>
      <c r="IB42" s="385"/>
      <c r="IC42" s="241"/>
      <c r="ID42" s="241"/>
      <c r="IE42" s="241"/>
      <c r="IF42" s="241"/>
      <c r="IG42" s="241"/>
      <c r="IH42" s="241"/>
      <c r="II42" s="241"/>
      <c r="IJ42" s="241"/>
      <c r="IK42" s="385"/>
      <c r="IL42" s="241"/>
      <c r="IM42" s="241"/>
      <c r="IN42" s="385"/>
      <c r="IO42" s="241"/>
      <c r="IP42" s="241"/>
      <c r="IQ42" s="241"/>
      <c r="IR42" s="241"/>
      <c r="IS42" s="241"/>
      <c r="IT42" s="385"/>
      <c r="IU42" s="241"/>
      <c r="IV42" s="241"/>
      <c r="IW42" s="241"/>
      <c r="IX42" s="241"/>
      <c r="IY42" s="241"/>
      <c r="IZ42" s="241"/>
      <c r="JA42" s="241"/>
      <c r="JB42" s="241"/>
      <c r="JC42" s="241"/>
      <c r="JD42" s="241"/>
      <c r="JE42" s="241"/>
      <c r="JF42" s="1435"/>
      <c r="JG42" s="166"/>
      <c r="JH42" s="166"/>
      <c r="JI42" s="166"/>
      <c r="JJ42" s="182"/>
      <c r="JK42" s="183"/>
      <c r="JL42" s="183"/>
      <c r="JM42" s="183"/>
      <c r="JN42" s="183"/>
      <c r="JO42" s="183"/>
      <c r="JP42" s="183"/>
      <c r="JQ42" s="183"/>
      <c r="JR42" s="183"/>
      <c r="JS42" s="183"/>
      <c r="JT42" s="183"/>
      <c r="JU42" s="183"/>
      <c r="JV42" s="183"/>
      <c r="JW42" s="183"/>
      <c r="JX42" s="183"/>
      <c r="JY42" s="183"/>
      <c r="JZ42" s="183"/>
      <c r="KA42" s="183"/>
      <c r="KB42" s="183"/>
      <c r="KC42" s="183"/>
      <c r="KD42" s="183"/>
      <c r="KE42" s="183"/>
      <c r="KF42" s="183"/>
      <c r="KG42" s="183"/>
      <c r="KH42" s="183"/>
      <c r="KI42" s="183"/>
      <c r="KJ42" s="183"/>
      <c r="KK42" s="183"/>
      <c r="KL42" s="183"/>
      <c r="KM42" s="183"/>
      <c r="KN42" s="183"/>
      <c r="KO42" s="183"/>
      <c r="KP42" s="183"/>
      <c r="KQ42" s="183"/>
      <c r="KR42" s="183"/>
      <c r="KS42" s="183"/>
      <c r="KT42" s="183"/>
      <c r="KU42" s="183"/>
      <c r="KV42" s="183"/>
      <c r="KW42" s="183"/>
      <c r="KX42" s="183"/>
      <c r="KY42" s="183"/>
      <c r="KZ42" s="183"/>
      <c r="LA42" s="183"/>
      <c r="LB42" s="183"/>
      <c r="LC42" s="183"/>
      <c r="LD42" s="1434"/>
      <c r="LE42" s="166"/>
      <c r="LF42" s="345"/>
      <c r="LG42" s="345"/>
      <c r="LH42" s="345"/>
      <c r="LI42" s="345"/>
      <c r="LJ42" s="345"/>
      <c r="LK42" s="345"/>
      <c r="LL42" s="345"/>
      <c r="LM42" s="345"/>
      <c r="LN42" s="345"/>
      <c r="LO42" s="345"/>
      <c r="LP42" s="345"/>
      <c r="LQ42" s="345"/>
      <c r="LR42" s="175"/>
      <c r="LS42" s="175"/>
      <c r="LT42" s="175"/>
      <c r="LU42" s="175"/>
      <c r="LV42" s="175"/>
      <c r="LW42" s="175"/>
      <c r="LX42" s="175"/>
      <c r="LY42" s="183"/>
      <c r="LZ42" s="183"/>
    </row>
    <row r="43" spans="1:338" ht="14.45" hidden="1" customHeight="1">
      <c r="A43" s="122">
        <v>195</v>
      </c>
      <c r="B43" s="122">
        <f>COUNTIFS($D$3:D43,D43,$F$3:F43,F43)</f>
        <v>1</v>
      </c>
      <c r="C43" s="268">
        <v>6905</v>
      </c>
      <c r="D43" s="398" t="s">
        <v>809</v>
      </c>
      <c r="E43" s="225" t="s">
        <v>692</v>
      </c>
      <c r="F43" s="187">
        <v>435304449</v>
      </c>
      <c r="G43" s="125">
        <v>74</v>
      </c>
      <c r="H43" s="398" t="s">
        <v>810</v>
      </c>
      <c r="I43" s="269" t="s">
        <v>476</v>
      </c>
      <c r="J43" s="270" t="s">
        <v>477</v>
      </c>
      <c r="K43" s="271" t="s">
        <v>478</v>
      </c>
      <c r="L43" s="272"/>
      <c r="M43" s="272">
        <v>9</v>
      </c>
      <c r="N43" s="273"/>
      <c r="O43" s="274"/>
      <c r="P43" s="275" t="s">
        <v>624</v>
      </c>
      <c r="Q43" s="275"/>
      <c r="R43" s="276"/>
      <c r="S43" s="277" t="s">
        <v>550</v>
      </c>
      <c r="T43" s="278" t="s">
        <v>481</v>
      </c>
      <c r="U43" s="279" t="s">
        <v>482</v>
      </c>
      <c r="V43" s="278" t="s">
        <v>481</v>
      </c>
      <c r="W43" s="280" t="s">
        <v>483</v>
      </c>
      <c r="X43" s="1000" t="s">
        <v>484</v>
      </c>
      <c r="Y43" s="1000" t="s">
        <v>653</v>
      </c>
      <c r="Z43" s="281"/>
      <c r="AA43" s="274"/>
      <c r="AB43" s="282">
        <v>1366</v>
      </c>
      <c r="AC43" s="283"/>
      <c r="AD43" s="283"/>
      <c r="AE43" s="283"/>
      <c r="AF43" s="283"/>
      <c r="AG43" s="303" t="s">
        <v>507</v>
      </c>
      <c r="AH43" s="1127" t="s">
        <v>569</v>
      </c>
      <c r="AI43" s="285"/>
      <c r="AJ43" s="285"/>
      <c r="AK43" s="285"/>
      <c r="AL43" s="285"/>
      <c r="AM43" s="285"/>
      <c r="AN43" s="285">
        <v>4</v>
      </c>
      <c r="AO43" s="286" t="s">
        <v>487</v>
      </c>
      <c r="AP43" s="287" t="s">
        <v>487</v>
      </c>
      <c r="AQ43" s="288">
        <f>DU43</f>
        <v>50.4</v>
      </c>
      <c r="AR43" s="139" t="s">
        <v>487</v>
      </c>
      <c r="AS43" s="140" t="s">
        <v>487</v>
      </c>
      <c r="AT43" s="141" t="s">
        <v>487</v>
      </c>
      <c r="AU43" s="142" t="s">
        <v>487</v>
      </c>
      <c r="AV43" s="122" t="s">
        <v>487</v>
      </c>
      <c r="AW43" s="145" t="s">
        <v>487</v>
      </c>
      <c r="AX43" s="122" t="s">
        <v>487</v>
      </c>
      <c r="AY43" s="122" t="s">
        <v>487</v>
      </c>
      <c r="AZ43" s="122" t="s">
        <v>487</v>
      </c>
      <c r="BA43" s="204" t="s">
        <v>487</v>
      </c>
      <c r="BB43" s="147" t="s">
        <v>487</v>
      </c>
      <c r="BC43" s="148"/>
      <c r="BD43" s="148"/>
      <c r="BE43" s="285"/>
      <c r="BF43" s="285"/>
      <c r="BG43" s="145"/>
      <c r="BH43" s="285"/>
      <c r="BI43" s="234" t="s">
        <v>487</v>
      </c>
      <c r="BJ43" s="143" t="s">
        <v>487</v>
      </c>
      <c r="BK43" s="143" t="s">
        <v>487</v>
      </c>
      <c r="BL43" s="150" t="s">
        <v>487</v>
      </c>
      <c r="BM43" s="206" t="s">
        <v>487</v>
      </c>
      <c r="BN43" s="122" t="s">
        <v>487</v>
      </c>
      <c r="BO43" s="122" t="s">
        <v>487</v>
      </c>
      <c r="BP43" s="143"/>
      <c r="BR43" s="152"/>
      <c r="BS43" s="289" t="s">
        <v>487</v>
      </c>
      <c r="BT43" s="208" t="s">
        <v>487</v>
      </c>
      <c r="BU43" s="152"/>
      <c r="BV43" s="208" t="s">
        <v>487</v>
      </c>
      <c r="BW43" s="208" t="s">
        <v>487</v>
      </c>
      <c r="BX43" s="208" t="s">
        <v>487</v>
      </c>
      <c r="BY43" s="208" t="s">
        <v>487</v>
      </c>
      <c r="BZ43" s="208" t="s">
        <v>487</v>
      </c>
      <c r="CA43" s="208" t="s">
        <v>487</v>
      </c>
      <c r="CB43" s="208" t="s">
        <v>487</v>
      </c>
      <c r="CC43" s="208" t="s">
        <v>487</v>
      </c>
      <c r="CD43" s="208" t="s">
        <v>487</v>
      </c>
      <c r="CE43" s="208" t="s">
        <v>487</v>
      </c>
      <c r="CF43" s="208" t="s">
        <v>487</v>
      </c>
      <c r="CG43" s="208" t="s">
        <v>487</v>
      </c>
      <c r="CH43" s="208" t="s">
        <v>487</v>
      </c>
      <c r="CI43" s="208" t="s">
        <v>487</v>
      </c>
      <c r="CJ43" s="208" t="s">
        <v>487</v>
      </c>
      <c r="CK43" s="208" t="s">
        <v>487</v>
      </c>
      <c r="CL43" s="285"/>
      <c r="CM43" s="145"/>
      <c r="CN43" s="145"/>
      <c r="CO43" s="145"/>
      <c r="CP43" s="148"/>
      <c r="CQ43" s="285"/>
      <c r="CR43" s="285"/>
      <c r="CS43" s="285"/>
      <c r="CT43" s="145"/>
      <c r="CU43" s="145"/>
      <c r="CV43" s="145"/>
      <c r="CW43" s="145"/>
      <c r="CX43" s="290"/>
      <c r="CZ43" s="145"/>
      <c r="DA43" s="122">
        <v>3</v>
      </c>
      <c r="DB43" s="285" t="s">
        <v>487</v>
      </c>
      <c r="DE43" s="308"/>
      <c r="DF43" s="308"/>
      <c r="DG43" s="308"/>
      <c r="DH43" s="308"/>
      <c r="DI43" s="393" t="s">
        <v>515</v>
      </c>
      <c r="DJ43" s="394" t="s">
        <v>507</v>
      </c>
      <c r="DK43" s="162">
        <v>2</v>
      </c>
      <c r="DL43" s="163" t="s">
        <v>476</v>
      </c>
      <c r="DM43" s="163" t="s">
        <v>476</v>
      </c>
      <c r="DN43" s="164" t="s">
        <v>516</v>
      </c>
      <c r="DO43" s="163">
        <v>0</v>
      </c>
      <c r="DP43" s="168" t="s">
        <v>490</v>
      </c>
      <c r="DQ43" s="163" t="s">
        <v>490</v>
      </c>
      <c r="DR43" s="165" t="s">
        <v>490</v>
      </c>
      <c r="DS43" s="125" t="s">
        <v>490</v>
      </c>
      <c r="DT43" s="125">
        <v>1366</v>
      </c>
      <c r="DU43" s="125">
        <v>50.4</v>
      </c>
      <c r="DV43" s="125">
        <v>49.6</v>
      </c>
      <c r="DW43" s="125">
        <v>3.7</v>
      </c>
      <c r="DX43" s="125">
        <v>3939</v>
      </c>
      <c r="DY43" s="125" t="s">
        <v>490</v>
      </c>
      <c r="DZ43" s="125">
        <v>3</v>
      </c>
      <c r="EA43" s="125">
        <v>1</v>
      </c>
      <c r="EB43" s="122" t="s">
        <v>811</v>
      </c>
      <c r="EC43" s="292">
        <v>3</v>
      </c>
      <c r="ED43" s="292" t="s">
        <v>812</v>
      </c>
      <c r="EE43" s="166"/>
      <c r="EF43" s="163">
        <v>30</v>
      </c>
      <c r="EG43" s="163">
        <v>3</v>
      </c>
      <c r="EH43" s="163">
        <v>0</v>
      </c>
      <c r="EI43" s="163">
        <v>160</v>
      </c>
      <c r="EJ43" s="163">
        <v>66</v>
      </c>
      <c r="EK43" s="167">
        <f>EJ43/(EI43*EI43*0.01*0.01)</f>
        <v>25.78125</v>
      </c>
      <c r="EL43" s="163">
        <v>0</v>
      </c>
      <c r="EM43" s="168" t="s">
        <v>490</v>
      </c>
      <c r="EN43" s="169">
        <v>1</v>
      </c>
      <c r="EO43" s="163">
        <v>1</v>
      </c>
      <c r="EP43" s="163">
        <v>4</v>
      </c>
      <c r="EQ43" s="1239">
        <v>42942</v>
      </c>
      <c r="ER43" s="1108">
        <v>6905</v>
      </c>
      <c r="ES43" s="1148"/>
      <c r="ET43" s="1148"/>
      <c r="EU43" s="1148"/>
      <c r="EV43" s="1148"/>
      <c r="EW43" s="1148"/>
      <c r="EX43" s="1268"/>
      <c r="EY43" s="1268"/>
      <c r="EZ43" s="1148"/>
      <c r="FA43" s="1148"/>
      <c r="FB43" s="1148"/>
      <c r="FC43" s="1148"/>
      <c r="FD43" s="1268"/>
      <c r="FE43" s="1268"/>
      <c r="FF43" s="1268"/>
      <c r="FG43" s="1269"/>
      <c r="FH43" s="1269"/>
      <c r="FI43" s="1144"/>
      <c r="FJ43" s="1270">
        <v>1366</v>
      </c>
      <c r="FK43" s="1293" t="s">
        <v>569</v>
      </c>
      <c r="FL43" s="396"/>
      <c r="FM43" s="395"/>
      <c r="FP43" s="172"/>
      <c r="FQ43" s="173">
        <f>DT43/1000</f>
        <v>1.3660000000000001</v>
      </c>
      <c r="FR43" s="133"/>
      <c r="FS43" s="133"/>
      <c r="GF43" s="175"/>
      <c r="GJ43" s="165"/>
      <c r="GK43" s="294">
        <v>42951</v>
      </c>
      <c r="GL43" s="1232" t="s">
        <v>497</v>
      </c>
      <c r="GM43" s="1231">
        <f t="shared" si="25"/>
        <v>0</v>
      </c>
      <c r="GN43" s="178"/>
      <c r="GP43" s="297">
        <v>3.7</v>
      </c>
      <c r="GR43" s="165"/>
      <c r="GS43" s="165"/>
      <c r="GT43" s="165"/>
      <c r="HI43" s="165"/>
      <c r="HJ43" s="165"/>
      <c r="HK43" s="165"/>
      <c r="HL43" s="165"/>
      <c r="HM43" s="165"/>
      <c r="HN43" s="165"/>
      <c r="HO43" s="215"/>
      <c r="HP43" s="215"/>
      <c r="HQ43" s="165"/>
      <c r="HR43" s="165"/>
      <c r="HS43" s="165"/>
      <c r="HT43" s="165"/>
      <c r="HU43" s="165"/>
      <c r="HV43" s="165"/>
      <c r="HW43" s="165"/>
      <c r="HX43" s="165"/>
      <c r="HY43" s="165"/>
      <c r="HZ43" s="165"/>
      <c r="IA43" s="165"/>
      <c r="IB43" s="215"/>
      <c r="IC43" s="165"/>
      <c r="ID43" s="165"/>
      <c r="IE43" s="165"/>
      <c r="IF43" s="165"/>
      <c r="IG43" s="165"/>
      <c r="IH43" s="165"/>
      <c r="II43" s="165"/>
      <c r="IJ43" s="165"/>
      <c r="IK43" s="215"/>
      <c r="IL43" s="165"/>
      <c r="IM43" s="165"/>
      <c r="IN43" s="215"/>
      <c r="IO43" s="165"/>
      <c r="IP43" s="165"/>
      <c r="IQ43" s="165"/>
      <c r="IR43" s="165"/>
      <c r="IS43" s="165"/>
      <c r="IT43" s="215"/>
      <c r="IU43" s="165"/>
      <c r="IV43" s="165"/>
      <c r="IW43" s="165"/>
      <c r="IX43" s="165"/>
      <c r="IY43" s="165"/>
      <c r="IZ43" s="165"/>
      <c r="JA43" s="165"/>
      <c r="JB43" s="165"/>
      <c r="JC43" s="165"/>
      <c r="JD43" s="165"/>
      <c r="JE43" s="165"/>
      <c r="JF43" s="371"/>
      <c r="JG43" s="125"/>
      <c r="JH43" s="125"/>
      <c r="JI43" s="125"/>
      <c r="JJ43" s="182"/>
      <c r="JK43" s="183"/>
      <c r="JL43" s="183"/>
      <c r="JM43" s="183"/>
      <c r="JN43" s="183"/>
      <c r="JO43" s="183"/>
      <c r="JP43" s="183"/>
      <c r="JQ43" s="183"/>
      <c r="JR43" s="183"/>
      <c r="JS43" s="183"/>
      <c r="JT43" s="183"/>
      <c r="JU43" s="183"/>
      <c r="JV43" s="183"/>
      <c r="JW43" s="183"/>
      <c r="JX43" s="183"/>
      <c r="JY43" s="183"/>
      <c r="JZ43" s="183"/>
      <c r="KA43" s="183"/>
      <c r="KB43" s="183"/>
      <c r="KC43" s="183"/>
      <c r="KD43" s="183"/>
      <c r="KE43" s="183"/>
      <c r="KF43" s="183"/>
      <c r="KG43" s="183"/>
      <c r="KH43" s="183"/>
      <c r="KI43" s="183"/>
      <c r="KJ43" s="183"/>
      <c r="KK43" s="183"/>
      <c r="KL43" s="183"/>
      <c r="KM43" s="183"/>
      <c r="KN43" s="183"/>
      <c r="KO43" s="183"/>
      <c r="KP43" s="183"/>
      <c r="KQ43" s="183"/>
      <c r="KR43" s="183"/>
      <c r="KS43" s="183"/>
      <c r="KT43" s="183"/>
      <c r="KU43" s="183"/>
      <c r="KV43" s="183"/>
      <c r="KW43" s="183"/>
      <c r="KX43" s="183"/>
      <c r="KY43" s="183"/>
      <c r="KZ43" s="183"/>
      <c r="LA43" s="183"/>
      <c r="LB43" s="183"/>
      <c r="LC43" s="183"/>
      <c r="LD43" s="1434"/>
      <c r="LE43" s="125"/>
      <c r="LF43" s="175"/>
      <c r="LG43" s="175"/>
      <c r="LH43" s="175"/>
      <c r="LI43" s="175"/>
      <c r="LJ43" s="175"/>
      <c r="LK43" s="175"/>
      <c r="LL43" s="175"/>
      <c r="LM43" s="175"/>
      <c r="LN43" s="175"/>
      <c r="LO43" s="175"/>
      <c r="LP43" s="175"/>
      <c r="LQ43" s="175"/>
      <c r="LR43" s="175"/>
      <c r="LS43" s="175"/>
      <c r="LT43" s="175"/>
      <c r="LU43" s="175"/>
      <c r="LV43" s="175"/>
      <c r="LW43" s="175"/>
      <c r="LX43" s="175"/>
      <c r="LY43" s="183"/>
      <c r="LZ43" s="183"/>
    </row>
    <row r="44" spans="1:338" ht="14.45" hidden="1" customHeight="1">
      <c r="A44" s="122">
        <v>24</v>
      </c>
      <c r="B44" s="122">
        <f>COUNTIFS($D$3:D44,D44,$F$3:F44,F44)</f>
        <v>1</v>
      </c>
      <c r="C44" s="184">
        <v>7887</v>
      </c>
      <c r="D44" s="398" t="s">
        <v>845</v>
      </c>
      <c r="E44" s="186" t="s">
        <v>846</v>
      </c>
      <c r="F44" s="187">
        <v>500422049</v>
      </c>
      <c r="G44" s="125">
        <v>68</v>
      </c>
      <c r="H44" s="398" t="s">
        <v>572</v>
      </c>
      <c r="I44" s="189" t="s">
        <v>847</v>
      </c>
      <c r="J44" s="190" t="s">
        <v>477</v>
      </c>
      <c r="K44" s="175" t="s">
        <v>478</v>
      </c>
      <c r="L44" s="125">
        <v>24</v>
      </c>
      <c r="M44" s="188" t="s">
        <v>848</v>
      </c>
      <c r="N44" s="191" t="s">
        <v>490</v>
      </c>
      <c r="O44" s="186"/>
      <c r="P44" s="192" t="s">
        <v>522</v>
      </c>
      <c r="Q44" s="192"/>
      <c r="R44" s="193"/>
      <c r="S44" s="194" t="s">
        <v>503</v>
      </c>
      <c r="T44" s="195" t="s">
        <v>523</v>
      </c>
      <c r="U44" s="196" t="s">
        <v>484</v>
      </c>
      <c r="V44" s="197" t="s">
        <v>505</v>
      </c>
      <c r="W44" s="198" t="s">
        <v>506</v>
      </c>
      <c r="X44" s="999" t="s">
        <v>484</v>
      </c>
      <c r="Y44" s="999" t="s">
        <v>484</v>
      </c>
      <c r="Z44" s="199"/>
      <c r="AA44" s="200"/>
      <c r="AB44" s="201"/>
      <c r="AC44" s="202"/>
      <c r="AD44" s="202"/>
      <c r="AE44" s="202"/>
      <c r="AF44" s="202"/>
      <c r="AG44" s="216" t="s">
        <v>507</v>
      </c>
      <c r="AH44" s="1009"/>
      <c r="AK44" s="134"/>
      <c r="AM44" s="135"/>
      <c r="AO44" s="136">
        <v>59.2</v>
      </c>
      <c r="AP44" s="137">
        <v>36.6</v>
      </c>
      <c r="AQ44" s="138">
        <v>2.63</v>
      </c>
      <c r="AR44" s="139">
        <f>AO44+AP44+AQ44</f>
        <v>98.43</v>
      </c>
      <c r="AS44" s="140">
        <f>AO44/AP44</f>
        <v>1.6174863387978142</v>
      </c>
      <c r="AT44" s="141">
        <f>AO44/AP44*AQ44</f>
        <v>4.2539890710382515</v>
      </c>
      <c r="AU44" s="142">
        <f>AO44/(AP44+AQ44)</f>
        <v>1.5090491970430793</v>
      </c>
      <c r="AV44" s="143">
        <v>53.487200000000001</v>
      </c>
      <c r="AW44" s="143">
        <f>95-AY44</f>
        <v>90.35</v>
      </c>
      <c r="AX44" s="144">
        <v>2.7528000000000001</v>
      </c>
      <c r="AY44" s="145">
        <v>4.6500000000000004</v>
      </c>
      <c r="AZ44" s="149" t="s">
        <v>487</v>
      </c>
      <c r="BA44" s="204">
        <v>18.84</v>
      </c>
      <c r="BB44" s="205">
        <v>3.4000000000000002E-2</v>
      </c>
      <c r="BC44" s="148"/>
      <c r="BD44" s="148"/>
      <c r="BE44" s="149"/>
      <c r="BF44" s="149"/>
      <c r="BG44" s="145"/>
      <c r="BH44" s="149"/>
      <c r="BJ44" s="149">
        <v>20.6</v>
      </c>
      <c r="BK44" s="149">
        <v>79.400000000000006</v>
      </c>
      <c r="BL44" s="306">
        <v>0.25944584382871538</v>
      </c>
      <c r="BM44" s="206">
        <v>7.0000000000000007E-2</v>
      </c>
      <c r="BN44" s="153">
        <f>BM44*100/AO44</f>
        <v>0.11824324324324326</v>
      </c>
      <c r="BO44" s="149" t="s">
        <v>487</v>
      </c>
      <c r="BP44" s="145">
        <v>75</v>
      </c>
      <c r="BQ44" s="217">
        <v>66.400000000000006</v>
      </c>
      <c r="BR44" s="152"/>
      <c r="BS44" s="153">
        <f>BX44+BZ44</f>
        <v>75.199999999999989</v>
      </c>
      <c r="BT44" s="153">
        <v>88.1</v>
      </c>
      <c r="BU44" s="174">
        <v>17481.89189189189</v>
      </c>
      <c r="BV44" s="153">
        <v>11.900000000000006</v>
      </c>
      <c r="BW44" s="1039">
        <v>33.35</v>
      </c>
      <c r="BX44" s="153">
        <v>29.9</v>
      </c>
      <c r="BY44" s="145">
        <f>BX44*AP44/100</f>
        <v>10.943399999999999</v>
      </c>
      <c r="BZ44" s="153">
        <v>45.3</v>
      </c>
      <c r="CA44" s="145">
        <f>BZ44*AP44/100</f>
        <v>16.579799999999999</v>
      </c>
      <c r="CB44" s="153">
        <v>12.5</v>
      </c>
      <c r="CC44" s="153">
        <v>4.75</v>
      </c>
      <c r="CD44" s="153">
        <v>1.49</v>
      </c>
      <c r="CL44" s="143">
        <f>BX44/BZ44</f>
        <v>0.66004415011037532</v>
      </c>
      <c r="CM44" s="145"/>
      <c r="CN44" s="145"/>
      <c r="CO44" s="145"/>
      <c r="CP44" s="148"/>
      <c r="CQ44" s="149"/>
      <c r="CR44" s="149"/>
      <c r="CS44" s="149"/>
      <c r="CT44" s="145"/>
      <c r="CU44" s="145"/>
      <c r="CV44" s="145"/>
      <c r="CW44" s="145"/>
      <c r="CX44" s="145"/>
      <c r="CY44" s="209"/>
      <c r="CZ44" s="145"/>
      <c r="DA44" s="209">
        <v>5</v>
      </c>
      <c r="DB44" s="158" t="s">
        <v>600</v>
      </c>
      <c r="DE44" s="125"/>
      <c r="DF44" s="125"/>
      <c r="DG44" s="125"/>
      <c r="DH44" s="125"/>
      <c r="DI44" s="160" t="s">
        <v>489</v>
      </c>
      <c r="DJ44" s="211" t="s">
        <v>507</v>
      </c>
      <c r="DK44" s="162">
        <v>2</v>
      </c>
      <c r="DL44" s="166"/>
      <c r="DM44" s="166"/>
      <c r="DN44" s="166" t="s">
        <v>618</v>
      </c>
      <c r="DO44" s="166"/>
      <c r="DP44" s="168"/>
      <c r="DQ44" s="166"/>
      <c r="DR44" s="165" t="s">
        <v>490</v>
      </c>
      <c r="DS44" s="125" t="s">
        <v>490</v>
      </c>
      <c r="DT44" s="125">
        <v>897</v>
      </c>
      <c r="DU44" s="125">
        <v>5.2</v>
      </c>
      <c r="DV44" s="125">
        <v>94.8</v>
      </c>
      <c r="DW44" s="125">
        <v>11.7</v>
      </c>
      <c r="DX44" s="125">
        <v>1475</v>
      </c>
      <c r="DY44" s="125" t="s">
        <v>490</v>
      </c>
      <c r="DZ44" s="125">
        <v>3.31</v>
      </c>
      <c r="EA44" s="125">
        <v>0</v>
      </c>
      <c r="EC44" s="166"/>
      <c r="ED44" s="166" t="s">
        <v>848</v>
      </c>
      <c r="EE44" s="166">
        <v>24</v>
      </c>
      <c r="EF44" s="166"/>
      <c r="EG44" s="166">
        <v>2</v>
      </c>
      <c r="EH44" s="166">
        <v>1</v>
      </c>
      <c r="EI44" s="166">
        <v>184</v>
      </c>
      <c r="EJ44" s="166">
        <v>100</v>
      </c>
      <c r="EK44" s="167">
        <f>EJ44/(EI44*EI44*0.01*0.01)</f>
        <v>29.536862003780715</v>
      </c>
      <c r="EL44" s="166">
        <v>0</v>
      </c>
      <c r="EM44" s="168" t="s">
        <v>490</v>
      </c>
      <c r="EN44" s="166">
        <v>1</v>
      </c>
      <c r="EO44" s="166">
        <v>1</v>
      </c>
      <c r="EP44" s="166">
        <v>4</v>
      </c>
      <c r="EQ44" s="1230">
        <v>43122</v>
      </c>
      <c r="ER44" s="1067">
        <v>7887</v>
      </c>
      <c r="ES44" s="1008">
        <v>75</v>
      </c>
      <c r="ET44" s="1008">
        <v>172346</v>
      </c>
      <c r="EU44" s="1083">
        <v>2</v>
      </c>
      <c r="EV44" s="1074">
        <v>4595.8933333333334</v>
      </c>
      <c r="EW44" s="1083">
        <v>12997</v>
      </c>
      <c r="EX44" s="1075">
        <v>346.58666666666664</v>
      </c>
      <c r="EY44" s="1075">
        <v>8318.08</v>
      </c>
      <c r="EZ44" s="1083"/>
      <c r="FA44" s="1083"/>
      <c r="FB44" s="1083"/>
      <c r="FC44" s="1083"/>
      <c r="FD44" s="1135"/>
      <c r="FE44" s="1135"/>
      <c r="FF44" s="1135"/>
      <c r="FG44" s="1224"/>
      <c r="FH44" s="1112">
        <v>2.5880972532122799</v>
      </c>
      <c r="FI44" s="1224"/>
      <c r="FJ44" s="1114">
        <v>897</v>
      </c>
      <c r="FK44" s="1154" t="s">
        <v>507</v>
      </c>
      <c r="FL44" s="133"/>
      <c r="FM44" s="172">
        <v>7.5412252097524748</v>
      </c>
      <c r="FN44" s="213">
        <f>EX44/1000</f>
        <v>0.34658666666666665</v>
      </c>
      <c r="FP44" s="172">
        <v>7.5412252097524748</v>
      </c>
      <c r="FQ44" s="213">
        <v>0.34658666666666665</v>
      </c>
      <c r="FR44" s="222">
        <f>DT44/EX44</f>
        <v>2.5880972532122799</v>
      </c>
      <c r="FS44" s="222"/>
      <c r="FT44" s="223"/>
      <c r="FU44" s="223"/>
      <c r="FV44" s="223"/>
      <c r="GF44" s="175"/>
      <c r="GJ44" s="165"/>
      <c r="GK44" s="214">
        <v>43132</v>
      </c>
      <c r="GL44" s="1232" t="s">
        <v>497</v>
      </c>
      <c r="GM44" s="1231">
        <f t="shared" si="25"/>
        <v>0</v>
      </c>
      <c r="GN44" s="178"/>
      <c r="GP44" s="340">
        <v>11.7</v>
      </c>
      <c r="GR44" s="165"/>
      <c r="GS44" s="165"/>
      <c r="GT44" s="165"/>
      <c r="GU44" s="122"/>
      <c r="HI44" s="165"/>
      <c r="HJ44" s="165"/>
      <c r="HK44" s="165"/>
      <c r="HL44" s="165"/>
      <c r="HM44" s="165"/>
      <c r="HN44" s="165"/>
      <c r="HO44" s="215"/>
      <c r="HP44" s="215"/>
      <c r="HQ44" s="165"/>
      <c r="HR44" s="165"/>
      <c r="HS44" s="165"/>
      <c r="HT44" s="165"/>
      <c r="HU44" s="165"/>
      <c r="HV44" s="165"/>
      <c r="HW44" s="165"/>
      <c r="HX44" s="165"/>
      <c r="HY44" s="165"/>
      <c r="HZ44" s="165"/>
      <c r="IA44" s="165"/>
      <c r="IB44" s="215"/>
      <c r="IC44" s="165"/>
      <c r="ID44" s="165"/>
      <c r="IE44" s="165"/>
      <c r="IF44" s="165"/>
      <c r="IG44" s="165"/>
      <c r="IH44" s="165"/>
      <c r="II44" s="165"/>
      <c r="IJ44" s="165"/>
      <c r="IK44" s="215"/>
      <c r="IL44" s="165"/>
      <c r="IM44" s="165"/>
      <c r="IN44" s="215"/>
      <c r="IO44" s="165"/>
      <c r="IP44" s="165"/>
      <c r="IQ44" s="165"/>
      <c r="IR44" s="165"/>
      <c r="IS44" s="165"/>
      <c r="IT44" s="215"/>
      <c r="IU44" s="165"/>
      <c r="IV44" s="165"/>
      <c r="IW44" s="165"/>
      <c r="IX44" s="165"/>
      <c r="IY44" s="165"/>
      <c r="IZ44" s="165"/>
      <c r="JA44" s="165"/>
      <c r="JB44" s="165"/>
      <c r="JC44" s="165"/>
      <c r="JD44" s="165"/>
      <c r="JE44" s="165"/>
      <c r="JF44" s="371"/>
      <c r="JG44" s="125"/>
      <c r="JH44" s="125"/>
      <c r="JI44" s="125"/>
      <c r="JJ44" s="182"/>
      <c r="JK44" s="183"/>
      <c r="JL44" s="183"/>
      <c r="JM44" s="183"/>
      <c r="JN44" s="183"/>
      <c r="JO44" s="183"/>
      <c r="JP44" s="183"/>
      <c r="JQ44" s="183"/>
      <c r="JR44" s="183"/>
      <c r="JS44" s="183"/>
      <c r="JT44" s="183"/>
      <c r="JU44" s="183"/>
      <c r="JV44" s="183"/>
      <c r="JW44" s="183"/>
      <c r="JX44" s="183"/>
      <c r="JY44" s="183"/>
      <c r="JZ44" s="183"/>
      <c r="KA44" s="183"/>
      <c r="KB44" s="183"/>
      <c r="KC44" s="183"/>
      <c r="KD44" s="183"/>
      <c r="KE44" s="183"/>
      <c r="KF44" s="183"/>
      <c r="KG44" s="183"/>
      <c r="KH44" s="183"/>
      <c r="KI44" s="183"/>
      <c r="KJ44" s="183"/>
      <c r="KK44" s="183"/>
      <c r="KL44" s="183"/>
      <c r="KM44" s="183"/>
      <c r="KN44" s="183"/>
      <c r="KO44" s="183"/>
      <c r="KP44" s="183"/>
      <c r="KQ44" s="183"/>
      <c r="KR44" s="183"/>
      <c r="KS44" s="183"/>
      <c r="KT44" s="183"/>
      <c r="KU44" s="183"/>
      <c r="KV44" s="183"/>
      <c r="KW44" s="183"/>
      <c r="KX44" s="183"/>
      <c r="KY44" s="183"/>
      <c r="KZ44" s="183"/>
      <c r="LA44" s="183"/>
      <c r="LB44" s="183"/>
      <c r="LC44" s="183"/>
      <c r="LD44" s="1434"/>
      <c r="LE44" s="125"/>
      <c r="LF44" s="125"/>
      <c r="LG44" s="125"/>
      <c r="LH44" s="125"/>
      <c r="LI44" s="125"/>
      <c r="LJ44" s="125"/>
      <c r="LK44" s="125"/>
      <c r="LL44" s="125"/>
      <c r="LM44" s="125"/>
      <c r="LN44" s="125"/>
      <c r="LO44" s="125"/>
      <c r="LP44" s="125"/>
      <c r="LQ44" s="125"/>
      <c r="LR44" s="175"/>
      <c r="LS44" s="175"/>
      <c r="LT44" s="175"/>
      <c r="LU44" s="175"/>
      <c r="LV44" s="175"/>
      <c r="LW44" s="175"/>
      <c r="LX44" s="175"/>
      <c r="LY44" s="183"/>
      <c r="LZ44" s="183"/>
    </row>
    <row r="45" spans="1:338" ht="14.45" hidden="1" customHeight="1">
      <c r="A45" s="122">
        <v>195</v>
      </c>
      <c r="B45" s="122">
        <f>COUNTIFS($D$3:D45,D45,$F$3:F45,F45)</f>
        <v>1</v>
      </c>
      <c r="C45" s="184">
        <v>9175</v>
      </c>
      <c r="D45" s="398" t="s">
        <v>1517</v>
      </c>
      <c r="E45" s="186" t="s">
        <v>499</v>
      </c>
      <c r="F45" s="623">
        <v>450515407</v>
      </c>
      <c r="G45" s="125">
        <v>73</v>
      </c>
      <c r="H45" s="398" t="s">
        <v>1779</v>
      </c>
      <c r="I45" s="189" t="s">
        <v>1766</v>
      </c>
      <c r="J45" s="190" t="s">
        <v>477</v>
      </c>
      <c r="K45" s="175" t="s">
        <v>478</v>
      </c>
      <c r="L45" s="188">
        <v>19</v>
      </c>
      <c r="M45" s="188" t="s">
        <v>604</v>
      </c>
      <c r="N45" s="191" t="s">
        <v>490</v>
      </c>
      <c r="O45" s="225"/>
      <c r="P45" s="186" t="s">
        <v>1251</v>
      </c>
      <c r="Q45" s="225"/>
      <c r="R45" s="253"/>
      <c r="S45" s="194" t="s">
        <v>484</v>
      </c>
      <c r="T45" s="195" t="s">
        <v>523</v>
      </c>
      <c r="U45" s="197" t="s">
        <v>484</v>
      </c>
      <c r="V45" s="318" t="s">
        <v>599</v>
      </c>
      <c r="W45" s="255" t="s">
        <v>506</v>
      </c>
      <c r="X45" s="999" t="s">
        <v>484</v>
      </c>
      <c r="Y45" s="999" t="s">
        <v>484</v>
      </c>
      <c r="Z45" s="229"/>
      <c r="AA45" s="409"/>
      <c r="AB45" s="125"/>
      <c r="AC45" s="256">
        <v>98515</v>
      </c>
      <c r="AD45" s="257">
        <v>7388</v>
      </c>
      <c r="AE45" s="256" t="s">
        <v>484</v>
      </c>
      <c r="AF45" s="256" t="s">
        <v>484</v>
      </c>
      <c r="AG45" s="216" t="s">
        <v>507</v>
      </c>
      <c r="AH45" s="991"/>
      <c r="AI45" s="134"/>
      <c r="AJ45" s="134"/>
      <c r="AK45" s="134"/>
      <c r="AL45" s="134"/>
      <c r="AM45" s="134"/>
      <c r="AO45" s="136">
        <v>21.9</v>
      </c>
      <c r="AP45" s="137">
        <v>15.2</v>
      </c>
      <c r="AQ45" s="138">
        <v>62.8</v>
      </c>
      <c r="AR45" s="139">
        <f>AO45+AP45+AQ45</f>
        <v>99.899999999999991</v>
      </c>
      <c r="AS45" s="140">
        <f>AO45/AP45</f>
        <v>1.4407894736842104</v>
      </c>
      <c r="AT45" s="141">
        <f>AO45/AP45*AQ45</f>
        <v>90.481578947368405</v>
      </c>
      <c r="AU45" s="142">
        <f>AO45/(AP45+AQ45)</f>
        <v>0.28076923076923077</v>
      </c>
      <c r="AV45" s="145">
        <v>20.507159999999999</v>
      </c>
      <c r="AW45" s="143">
        <f>95-AY45</f>
        <v>93.64</v>
      </c>
      <c r="AX45" s="145">
        <v>0.29783999999999999</v>
      </c>
      <c r="AY45" s="145">
        <v>1.36</v>
      </c>
      <c r="AZ45" s="416" t="s">
        <v>487</v>
      </c>
      <c r="BA45" s="145">
        <v>29.155000000000001</v>
      </c>
      <c r="BB45" s="322">
        <v>3.3000000000000002E-2</v>
      </c>
      <c r="BC45" s="366"/>
      <c r="BD45" s="366"/>
      <c r="BE45" s="366"/>
      <c r="BF45" s="366"/>
      <c r="BG45" s="145"/>
      <c r="BH45" s="233">
        <v>533.32398316970546</v>
      </c>
      <c r="BI45" s="217">
        <v>2.17</v>
      </c>
      <c r="BJ45" s="145">
        <v>46.1</v>
      </c>
      <c r="BK45" s="145">
        <v>54.5</v>
      </c>
      <c r="BL45" s="150">
        <v>0.84587155963302751</v>
      </c>
      <c r="BM45" s="206">
        <v>0.11</v>
      </c>
      <c r="BN45" s="153">
        <f>BM45*100/AO45</f>
        <v>0.50228310502283113</v>
      </c>
      <c r="BO45" s="262" t="s">
        <v>487</v>
      </c>
      <c r="BP45" s="145">
        <v>51.300000000000004</v>
      </c>
      <c r="BQ45" s="359">
        <v>72</v>
      </c>
      <c r="BR45" s="174">
        <v>36558.800000000003</v>
      </c>
      <c r="BS45" s="153">
        <f>BX45+BZ45</f>
        <v>39.1</v>
      </c>
      <c r="BT45" s="153">
        <v>96.1</v>
      </c>
      <c r="BU45" s="174">
        <v>9412.1904761904771</v>
      </c>
      <c r="BV45" s="153">
        <v>3.9000000000000057</v>
      </c>
      <c r="BW45" s="1039">
        <v>13.49</v>
      </c>
      <c r="BX45" s="153">
        <v>11.4</v>
      </c>
      <c r="BY45" s="153">
        <v>1.74</v>
      </c>
      <c r="BZ45" s="153">
        <v>27.7</v>
      </c>
      <c r="CA45" s="153">
        <v>4.21</v>
      </c>
      <c r="CB45" s="153">
        <v>49.6</v>
      </c>
      <c r="CC45" s="153">
        <v>7.54</v>
      </c>
      <c r="CD45" s="153">
        <v>0.69</v>
      </c>
      <c r="CJ45" s="122">
        <v>94</v>
      </c>
      <c r="CK45" s="135">
        <v>6703.9087947882736</v>
      </c>
      <c r="CL45" s="143">
        <f>BX45/BZ45</f>
        <v>0.41155234657039713</v>
      </c>
      <c r="CM45" s="145"/>
      <c r="CN45" s="145"/>
      <c r="CO45" s="145"/>
      <c r="CP45" s="366"/>
      <c r="CQ45" s="366"/>
      <c r="CR45" s="366"/>
      <c r="CS45" s="366"/>
      <c r="CT45" s="145"/>
      <c r="CU45" s="145"/>
      <c r="CV45" s="145"/>
      <c r="CW45" s="145"/>
      <c r="CX45" s="145"/>
      <c r="CY45" s="209"/>
      <c r="CZ45" s="145"/>
      <c r="DA45" s="209">
        <v>4</v>
      </c>
      <c r="DB45" s="149" t="s">
        <v>1237</v>
      </c>
      <c r="DE45" s="991"/>
      <c r="DF45" s="991"/>
      <c r="DG45" s="991"/>
      <c r="DH45" s="991"/>
      <c r="DI45" s="423" t="s">
        <v>489</v>
      </c>
      <c r="DJ45" s="869" t="s">
        <v>507</v>
      </c>
      <c r="DK45" s="162">
        <v>2</v>
      </c>
      <c r="DL45" s="166" t="s">
        <v>476</v>
      </c>
      <c r="DM45" s="166" t="s">
        <v>1780</v>
      </c>
      <c r="DN45" s="166">
        <v>0</v>
      </c>
      <c r="DO45" s="166">
        <v>1</v>
      </c>
      <c r="DP45" s="1302">
        <v>43171</v>
      </c>
      <c r="DQ45" s="166">
        <v>1</v>
      </c>
      <c r="DR45" s="165">
        <v>3.1</v>
      </c>
      <c r="DS45" s="125">
        <v>274.60000000000002</v>
      </c>
      <c r="DT45" s="125">
        <v>2077</v>
      </c>
      <c r="DU45" s="125">
        <v>65.400000000000006</v>
      </c>
      <c r="DV45" s="125">
        <v>34.6</v>
      </c>
      <c r="DW45" s="125">
        <v>1.1000000000000001</v>
      </c>
      <c r="DX45" s="125">
        <v>1853</v>
      </c>
      <c r="DY45" s="125">
        <v>389.7</v>
      </c>
      <c r="DZ45" s="125">
        <v>4.68</v>
      </c>
      <c r="EA45" s="125">
        <v>0</v>
      </c>
      <c r="EC45" s="166"/>
      <c r="ED45" s="166"/>
      <c r="EE45" s="166">
        <v>19</v>
      </c>
      <c r="EF45" s="166"/>
      <c r="EG45" s="166"/>
      <c r="EH45" s="166">
        <v>0</v>
      </c>
      <c r="EI45" s="166">
        <v>180</v>
      </c>
      <c r="EJ45" s="166">
        <v>103</v>
      </c>
      <c r="EK45" s="167">
        <f>EJ45/(EI45*EI45*0.01*0.01)</f>
        <v>31.79012345679012</v>
      </c>
      <c r="EL45" s="166">
        <v>2</v>
      </c>
      <c r="EM45" s="166" t="s">
        <v>490</v>
      </c>
      <c r="EN45" s="166">
        <v>3</v>
      </c>
      <c r="EO45" s="166">
        <v>2</v>
      </c>
      <c r="EP45" s="316"/>
      <c r="EQ45" s="176"/>
      <c r="ER45" s="1069">
        <v>9175</v>
      </c>
      <c r="ES45" s="1072">
        <v>41</v>
      </c>
      <c r="ET45" s="1008">
        <v>155009</v>
      </c>
      <c r="EU45" s="1008">
        <v>2</v>
      </c>
      <c r="EV45" s="1074">
        <v>7561.4146341463411</v>
      </c>
      <c r="EW45" s="1008">
        <v>30561</v>
      </c>
      <c r="EX45" s="1075">
        <v>1490.780487804878</v>
      </c>
      <c r="EY45" s="1075">
        <v>28324.829268292684</v>
      </c>
      <c r="EZ45" s="1077">
        <v>20</v>
      </c>
      <c r="FA45" s="1078">
        <v>75084</v>
      </c>
      <c r="FB45" s="1078">
        <v>3000</v>
      </c>
      <c r="FC45" s="1009"/>
      <c r="FD45" s="1079">
        <v>3754.2</v>
      </c>
      <c r="FE45" s="1079">
        <v>11262.6</v>
      </c>
      <c r="FF45" s="1029">
        <v>2.5149458622602849</v>
      </c>
      <c r="FG45" s="1080"/>
      <c r="FH45" s="1084"/>
      <c r="FI45" s="1080"/>
      <c r="FJ45" s="1085"/>
      <c r="FK45" s="1017"/>
      <c r="FL45" s="133"/>
      <c r="FM45" s="172">
        <v>19.715629415066221</v>
      </c>
      <c r="FN45" s="213">
        <f>EX45/1000</f>
        <v>1.490780487804878</v>
      </c>
      <c r="FP45" s="172">
        <v>19.715629415066221</v>
      </c>
      <c r="FQ45" s="213">
        <v>1.490780487804878</v>
      </c>
      <c r="FR45" s="222">
        <f>DT45/EX45</f>
        <v>1.3932299335754721</v>
      </c>
      <c r="FS45" s="222"/>
      <c r="FT45" s="223"/>
      <c r="FU45" s="223"/>
      <c r="FV45" s="223"/>
      <c r="GF45" s="175"/>
      <c r="GJ45" s="1304">
        <f>DATEDIF(DP45,GK45,"m")</f>
        <v>5</v>
      </c>
      <c r="GK45" s="1305">
        <v>43333</v>
      </c>
      <c r="GL45" s="1305" t="s">
        <v>1238</v>
      </c>
      <c r="GM45" s="177"/>
      <c r="GN45" s="178"/>
      <c r="GO45" s="125">
        <v>12.51</v>
      </c>
      <c r="GP45" s="125">
        <v>1.02</v>
      </c>
      <c r="GQ45" s="916">
        <v>0.36599999999999999</v>
      </c>
      <c r="GR45" s="1211"/>
      <c r="GS45" s="1211"/>
      <c r="GT45" s="1211"/>
      <c r="GU45" s="122"/>
      <c r="HI45" s="165"/>
      <c r="HJ45" s="165"/>
      <c r="HK45" s="165"/>
      <c r="HL45" s="165"/>
      <c r="HM45" s="165"/>
      <c r="HN45" s="165"/>
      <c r="HO45" s="215"/>
      <c r="HP45" s="215"/>
      <c r="HQ45" s="165"/>
      <c r="HR45" s="165"/>
      <c r="HS45" s="165"/>
      <c r="HT45" s="165"/>
      <c r="HU45" s="165"/>
      <c r="HV45" s="165"/>
      <c r="HW45" s="165"/>
      <c r="HX45" s="165"/>
      <c r="HY45" s="165"/>
      <c r="HZ45" s="165"/>
      <c r="IA45" s="165"/>
      <c r="IB45" s="215"/>
      <c r="IC45" s="165"/>
      <c r="ID45" s="165"/>
      <c r="IE45" s="165"/>
      <c r="IF45" s="165"/>
      <c r="IG45" s="165"/>
      <c r="IH45" s="165"/>
      <c r="II45" s="165"/>
      <c r="IJ45" s="165"/>
      <c r="IK45" s="215"/>
      <c r="IL45" s="165"/>
      <c r="IM45" s="165"/>
      <c r="IN45" s="215"/>
      <c r="IO45" s="165"/>
      <c r="IP45" s="165"/>
      <c r="IQ45" s="165"/>
      <c r="IR45" s="165"/>
      <c r="IS45" s="165"/>
      <c r="IT45" s="215"/>
      <c r="IU45" s="165"/>
      <c r="IV45" s="165"/>
      <c r="IW45" s="165"/>
      <c r="IX45" s="165"/>
      <c r="IY45" s="165"/>
      <c r="IZ45" s="165"/>
      <c r="JA45" s="165"/>
      <c r="JB45" s="165"/>
      <c r="JC45" s="165"/>
      <c r="JD45" s="165"/>
      <c r="JE45" s="165"/>
      <c r="JF45" s="165"/>
      <c r="JG45" s="180"/>
      <c r="JH45" s="180"/>
      <c r="JI45" s="180"/>
      <c r="JJ45" s="182"/>
      <c r="JK45" s="183"/>
      <c r="JL45" s="183"/>
      <c r="JM45" s="183"/>
      <c r="JN45" s="183"/>
      <c r="JO45" s="183"/>
      <c r="JP45" s="183"/>
      <c r="JQ45" s="183"/>
      <c r="JR45" s="183"/>
      <c r="JS45" s="183"/>
      <c r="JT45" s="183"/>
      <c r="JU45" s="183"/>
      <c r="JV45" s="183"/>
      <c r="JW45" s="183"/>
      <c r="JX45" s="183"/>
      <c r="JY45" s="183"/>
      <c r="JZ45" s="183"/>
      <c r="KA45" s="183"/>
      <c r="KB45" s="183"/>
      <c r="KC45" s="183"/>
      <c r="KD45" s="183"/>
      <c r="KE45" s="183"/>
      <c r="KF45" s="183"/>
      <c r="KG45" s="183"/>
      <c r="KH45" s="183"/>
      <c r="KI45" s="183"/>
      <c r="KJ45" s="183"/>
      <c r="KK45" s="183"/>
      <c r="KL45" s="183"/>
      <c r="KM45" s="183"/>
      <c r="KN45" s="183"/>
      <c r="KO45" s="183"/>
      <c r="KP45" s="183"/>
      <c r="KQ45" s="183"/>
      <c r="KR45" s="183"/>
      <c r="KS45" s="183"/>
      <c r="KT45" s="183"/>
      <c r="KU45" s="183"/>
      <c r="KV45" s="183"/>
      <c r="KW45" s="183"/>
      <c r="KX45" s="183"/>
      <c r="KY45" s="183"/>
      <c r="KZ45" s="183"/>
      <c r="LA45" s="183"/>
      <c r="LB45" s="183"/>
      <c r="LC45" s="183"/>
      <c r="LD45" s="183"/>
      <c r="LF45" s="122"/>
      <c r="LG45" s="122"/>
      <c r="LH45" s="122"/>
      <c r="LI45" s="122"/>
      <c r="LJ45" s="122"/>
      <c r="LK45" s="122"/>
      <c r="LL45" s="122"/>
      <c r="LM45" s="122"/>
      <c r="LN45" s="122"/>
      <c r="LO45" s="122"/>
      <c r="LP45" s="122"/>
      <c r="LQ45" s="122"/>
    </row>
    <row r="46" spans="1:338" ht="14.45" hidden="1" customHeight="1">
      <c r="A46" s="122">
        <v>285</v>
      </c>
      <c r="B46" s="122">
        <f>COUNTIFS($D$3:D46,D46,$F$3:F46,F46)</f>
        <v>1</v>
      </c>
      <c r="C46" s="184">
        <v>7422</v>
      </c>
      <c r="D46" s="398" t="s">
        <v>819</v>
      </c>
      <c r="E46" s="186" t="s">
        <v>820</v>
      </c>
      <c r="F46" s="187">
        <v>521001098</v>
      </c>
      <c r="G46" s="125">
        <v>65</v>
      </c>
      <c r="H46" s="398" t="s">
        <v>821</v>
      </c>
      <c r="I46" s="189" t="s">
        <v>476</v>
      </c>
      <c r="J46" s="190" t="s">
        <v>477</v>
      </c>
      <c r="K46" s="175" t="s">
        <v>478</v>
      </c>
      <c r="L46" s="125">
        <v>6</v>
      </c>
      <c r="M46" s="188">
        <v>8</v>
      </c>
      <c r="N46" s="191" t="s">
        <v>490</v>
      </c>
      <c r="O46" s="186"/>
      <c r="P46" s="192" t="s">
        <v>502</v>
      </c>
      <c r="Q46" s="192"/>
      <c r="R46" s="193"/>
      <c r="S46" s="194" t="s">
        <v>503</v>
      </c>
      <c r="T46" s="195" t="s">
        <v>504</v>
      </c>
      <c r="U46" s="196" t="s">
        <v>484</v>
      </c>
      <c r="V46" s="197" t="s">
        <v>505</v>
      </c>
      <c r="W46" s="198" t="s">
        <v>506</v>
      </c>
      <c r="X46" s="999" t="s">
        <v>484</v>
      </c>
      <c r="Y46" s="999" t="s">
        <v>484</v>
      </c>
      <c r="Z46" s="199"/>
      <c r="AA46" s="200"/>
      <c r="AB46" s="201"/>
      <c r="AC46" s="202"/>
      <c r="AD46" s="202"/>
      <c r="AE46" s="202"/>
      <c r="AF46" s="202"/>
      <c r="AG46" s="203" t="s">
        <v>507</v>
      </c>
      <c r="AH46" s="1009"/>
      <c r="AI46" s="122">
        <v>6.39</v>
      </c>
      <c r="AJ46" s="122">
        <v>87.2</v>
      </c>
      <c r="AK46" s="134">
        <v>5.5720799999999997</v>
      </c>
      <c r="AL46" s="122">
        <v>47364</v>
      </c>
      <c r="AM46" s="135">
        <v>31.576000000000001</v>
      </c>
      <c r="AN46" s="122">
        <v>4</v>
      </c>
      <c r="AO46" s="136">
        <v>58.8</v>
      </c>
      <c r="AP46" s="137">
        <v>30.1</v>
      </c>
      <c r="AQ46" s="138">
        <v>8.5</v>
      </c>
      <c r="AR46" s="139">
        <f>AO46+AP46+AQ46</f>
        <v>97.4</v>
      </c>
      <c r="AS46" s="140">
        <f>AO46/AP46</f>
        <v>1.9534883720930232</v>
      </c>
      <c r="AT46" s="141">
        <f>AO46/AP46*AQ46</f>
        <v>16.604651162790695</v>
      </c>
      <c r="AU46" s="142">
        <f>AO46/(AP46+AQ46)</f>
        <v>1.5233160621761657</v>
      </c>
      <c r="AV46" s="143">
        <v>50.450400000000002</v>
      </c>
      <c r="AW46" s="143">
        <f>95-AY46</f>
        <v>85.8</v>
      </c>
      <c r="AX46" s="144">
        <v>5.4095999999999993</v>
      </c>
      <c r="AY46" s="145">
        <v>9.1999999999999993</v>
      </c>
      <c r="AZ46" s="149" t="s">
        <v>487</v>
      </c>
      <c r="BA46" s="204">
        <v>11.1</v>
      </c>
      <c r="BB46" s="205">
        <v>0.1070336391437309</v>
      </c>
      <c r="BC46" s="148"/>
      <c r="BD46" s="148"/>
      <c r="BE46" s="149"/>
      <c r="BF46" s="149"/>
      <c r="BG46" s="145"/>
      <c r="BH46" s="149"/>
      <c r="BJ46" s="149">
        <v>55.7</v>
      </c>
      <c r="BK46" s="149">
        <v>44</v>
      </c>
      <c r="BL46" s="150">
        <v>1.2659090909090909</v>
      </c>
      <c r="BM46" s="206">
        <v>2.6</v>
      </c>
      <c r="BN46" s="153">
        <f>BM46*100/AO46</f>
        <v>4.4217687074829932</v>
      </c>
      <c r="BO46" s="149" t="s">
        <v>487</v>
      </c>
      <c r="BP46" s="149">
        <v>73.5</v>
      </c>
      <c r="BQ46" s="207">
        <v>63.4</v>
      </c>
      <c r="BR46" s="152"/>
      <c r="BS46" s="153">
        <f>BX46+BZ46</f>
        <v>61.7</v>
      </c>
      <c r="BT46" s="152">
        <v>97.1</v>
      </c>
      <c r="BU46" s="152">
        <v>16231.621621621622</v>
      </c>
      <c r="BV46" s="152">
        <f>100-BT46</f>
        <v>2.9000000000000057</v>
      </c>
      <c r="BW46" s="1039">
        <f>BY46+CA46+CC46</f>
        <v>29.7087</v>
      </c>
      <c r="BX46" s="152">
        <v>44.1</v>
      </c>
      <c r="BY46" s="145">
        <f>BX46*AP46/100</f>
        <v>13.274100000000001</v>
      </c>
      <c r="BZ46" s="152">
        <v>17.600000000000001</v>
      </c>
      <c r="CA46" s="145">
        <f>BZ46*AP46/100</f>
        <v>5.297600000000001</v>
      </c>
      <c r="CB46" s="152">
        <v>37</v>
      </c>
      <c r="CC46" s="145">
        <f>CB46*AP46/100</f>
        <v>11.137</v>
      </c>
      <c r="CD46" s="208"/>
      <c r="CL46" s="143">
        <f>BX46/BZ46</f>
        <v>2.5056818181818179</v>
      </c>
      <c r="CM46" s="145"/>
      <c r="CN46" s="145"/>
      <c r="CO46" s="145"/>
      <c r="CP46" s="148"/>
      <c r="CQ46" s="149"/>
      <c r="CR46" s="149"/>
      <c r="CS46" s="149"/>
      <c r="CT46" s="145"/>
      <c r="CU46" s="145"/>
      <c r="CV46" s="145"/>
      <c r="CW46" s="145"/>
      <c r="CX46" s="145"/>
      <c r="CY46" s="209"/>
      <c r="CZ46" s="145"/>
      <c r="DA46" s="209">
        <v>3</v>
      </c>
      <c r="DB46" s="158" t="s">
        <v>600</v>
      </c>
      <c r="DE46" s="1066"/>
      <c r="DF46" s="1066"/>
      <c r="DG46" s="1066"/>
      <c r="DH46" s="1066"/>
      <c r="DI46" s="160" t="s">
        <v>489</v>
      </c>
      <c r="DJ46" s="211" t="s">
        <v>507</v>
      </c>
      <c r="DK46" s="162">
        <v>2</v>
      </c>
      <c r="DL46" s="166"/>
      <c r="DM46" s="166"/>
      <c r="DN46" s="164">
        <v>0</v>
      </c>
      <c r="DO46" s="166"/>
      <c r="DP46" s="168"/>
      <c r="DQ46" s="166"/>
      <c r="DR46" s="165" t="s">
        <v>490</v>
      </c>
      <c r="DS46" s="125" t="s">
        <v>490</v>
      </c>
      <c r="DT46" s="125">
        <v>518</v>
      </c>
      <c r="DU46" s="125">
        <v>8.5</v>
      </c>
      <c r="DV46" s="125">
        <v>91.5</v>
      </c>
      <c r="DW46" s="125" t="s">
        <v>490</v>
      </c>
      <c r="DX46" s="125" t="s">
        <v>490</v>
      </c>
      <c r="DY46" s="125" t="s">
        <v>490</v>
      </c>
      <c r="DZ46" s="125" t="s">
        <v>490</v>
      </c>
      <c r="EA46" s="125">
        <v>0</v>
      </c>
      <c r="EC46" s="166"/>
      <c r="ED46" s="166">
        <v>8</v>
      </c>
      <c r="EE46" s="166">
        <v>6</v>
      </c>
      <c r="EF46" s="166"/>
      <c r="EG46" s="166">
        <v>2</v>
      </c>
      <c r="EH46" s="166">
        <v>1</v>
      </c>
      <c r="EI46" s="166">
        <v>175</v>
      </c>
      <c r="EJ46" s="166">
        <v>99</v>
      </c>
      <c r="EK46" s="167">
        <f>EJ46/(EI46*EI46*0.01*0.01)</f>
        <v>32.326530612244895</v>
      </c>
      <c r="EL46" s="166">
        <v>2</v>
      </c>
      <c r="EM46" s="168">
        <v>43271</v>
      </c>
      <c r="EN46" s="166">
        <v>3</v>
      </c>
      <c r="EO46" s="166">
        <v>2</v>
      </c>
      <c r="EP46" s="166">
        <v>4</v>
      </c>
      <c r="EQ46" s="1230">
        <v>43041</v>
      </c>
      <c r="ER46" s="1067">
        <v>7422</v>
      </c>
      <c r="ES46" s="1083"/>
      <c r="ET46" s="1083"/>
      <c r="EU46" s="1083"/>
      <c r="EV46" s="1083"/>
      <c r="EW46" s="1083"/>
      <c r="EX46" s="1198"/>
      <c r="EY46" s="1198"/>
      <c r="EZ46" s="1083">
        <v>75</v>
      </c>
      <c r="FA46" s="1083">
        <v>850318</v>
      </c>
      <c r="FB46" s="1083">
        <v>10</v>
      </c>
      <c r="FC46" s="1074">
        <v>1133.7573333333335</v>
      </c>
      <c r="FD46" s="1140">
        <v>72.447093600000002</v>
      </c>
      <c r="FE46" s="1140"/>
      <c r="FF46" s="1166"/>
      <c r="FG46" s="1081">
        <v>7.1500452849084342</v>
      </c>
      <c r="FH46" s="1112"/>
      <c r="FI46" s="1144" t="e">
        <v>#DIV/0!</v>
      </c>
      <c r="FJ46" s="1085">
        <v>518</v>
      </c>
      <c r="FK46" s="1154" t="s">
        <v>507</v>
      </c>
      <c r="FL46" s="133"/>
      <c r="FM46" s="122">
        <v>6.39</v>
      </c>
      <c r="FP46" s="172">
        <v>6.39</v>
      </c>
      <c r="FQ46" s="213">
        <f>FD46/1000</f>
        <v>7.2447093599999998E-2</v>
      </c>
      <c r="FR46" s="133"/>
      <c r="FS46" s="133"/>
      <c r="GF46" s="175"/>
      <c r="GJ46" s="165"/>
      <c r="GK46" s="214">
        <v>43054</v>
      </c>
      <c r="GL46" s="1232" t="s">
        <v>497</v>
      </c>
      <c r="GM46" s="1231">
        <f>DATEDIF(EQ46,GK46,"m")</f>
        <v>0</v>
      </c>
      <c r="GN46" s="178"/>
      <c r="GR46" s="165"/>
      <c r="GS46" s="165"/>
      <c r="GT46" s="165"/>
      <c r="GU46" s="122"/>
      <c r="HI46" s="165"/>
      <c r="HJ46" s="165"/>
      <c r="HK46" s="165"/>
      <c r="HL46" s="165"/>
      <c r="HM46" s="165"/>
      <c r="HN46" s="165"/>
      <c r="HO46" s="215"/>
      <c r="HP46" s="215"/>
      <c r="HQ46" s="165"/>
      <c r="HR46" s="165"/>
      <c r="HS46" s="165"/>
      <c r="HT46" s="165"/>
      <c r="HU46" s="165"/>
      <c r="HV46" s="165"/>
      <c r="HW46" s="165"/>
      <c r="HX46" s="165"/>
      <c r="HY46" s="165"/>
      <c r="HZ46" s="165"/>
      <c r="IA46" s="165"/>
      <c r="IB46" s="215"/>
      <c r="IC46" s="165"/>
      <c r="ID46" s="165"/>
      <c r="IE46" s="165"/>
      <c r="IF46" s="165"/>
      <c r="IG46" s="165"/>
      <c r="IH46" s="165"/>
      <c r="II46" s="165"/>
      <c r="IJ46" s="165"/>
      <c r="IK46" s="215"/>
      <c r="IL46" s="165"/>
      <c r="IM46" s="165"/>
      <c r="IN46" s="215"/>
      <c r="IO46" s="165"/>
      <c r="IP46" s="165"/>
      <c r="IQ46" s="165"/>
      <c r="IR46" s="165"/>
      <c r="IS46" s="165"/>
      <c r="IT46" s="215"/>
      <c r="IU46" s="165"/>
      <c r="IV46" s="165"/>
      <c r="IW46" s="165"/>
      <c r="IX46" s="165"/>
      <c r="IY46" s="165"/>
      <c r="IZ46" s="165"/>
      <c r="JA46" s="165"/>
      <c r="JB46" s="165"/>
      <c r="JC46" s="165"/>
      <c r="JD46" s="165"/>
      <c r="JE46" s="165"/>
      <c r="JF46" s="371"/>
      <c r="JG46" s="125"/>
      <c r="JH46" s="125"/>
      <c r="JI46" s="125"/>
      <c r="JJ46" s="182"/>
      <c r="JK46" s="183"/>
      <c r="JL46" s="183"/>
      <c r="JM46" s="183"/>
      <c r="JN46" s="183"/>
      <c r="JO46" s="183"/>
      <c r="JP46" s="183"/>
      <c r="JQ46" s="183"/>
      <c r="JR46" s="183"/>
      <c r="JS46" s="183"/>
      <c r="JT46" s="183"/>
      <c r="JU46" s="183"/>
      <c r="JV46" s="183"/>
      <c r="JW46" s="183"/>
      <c r="JX46" s="183"/>
      <c r="JY46" s="183"/>
      <c r="JZ46" s="183"/>
      <c r="KA46" s="183"/>
      <c r="KB46" s="183"/>
      <c r="KC46" s="183"/>
      <c r="KD46" s="183"/>
      <c r="KE46" s="183"/>
      <c r="KF46" s="183"/>
      <c r="KG46" s="183"/>
      <c r="KH46" s="183"/>
      <c r="KI46" s="183"/>
      <c r="KJ46" s="183"/>
      <c r="KK46" s="183"/>
      <c r="KL46" s="183"/>
      <c r="KM46" s="183"/>
      <c r="KN46" s="183"/>
      <c r="KO46" s="183"/>
      <c r="KP46" s="183"/>
      <c r="KQ46" s="183"/>
      <c r="KR46" s="183"/>
      <c r="KS46" s="183"/>
      <c r="KT46" s="183"/>
      <c r="KU46" s="183"/>
      <c r="KV46" s="183"/>
      <c r="KW46" s="183"/>
      <c r="KX46" s="183"/>
      <c r="KY46" s="183"/>
      <c r="KZ46" s="183"/>
      <c r="LA46" s="183"/>
      <c r="LB46" s="183"/>
      <c r="LC46" s="183"/>
      <c r="LD46" s="1434"/>
      <c r="LE46" s="125"/>
      <c r="LF46" s="125"/>
      <c r="LG46" s="125"/>
      <c r="LH46" s="125"/>
      <c r="LI46" s="125"/>
      <c r="LJ46" s="125"/>
      <c r="LK46" s="125"/>
      <c r="LL46" s="125"/>
      <c r="LM46" s="125"/>
      <c r="LN46" s="125"/>
      <c r="LO46" s="125"/>
      <c r="LP46" s="125"/>
      <c r="LQ46" s="125"/>
      <c r="LR46" s="175"/>
      <c r="LS46" s="175"/>
      <c r="LT46" s="175"/>
      <c r="LU46" s="175"/>
      <c r="LV46" s="175"/>
      <c r="LW46" s="175"/>
      <c r="LX46" s="175"/>
      <c r="LY46" s="183"/>
      <c r="LZ46" s="183"/>
    </row>
    <row r="47" spans="1:338" ht="14.45" hidden="1" customHeight="1">
      <c r="A47" s="122">
        <v>101</v>
      </c>
      <c r="B47" s="122">
        <f>COUNTIFS($D$3:D47,D47,$F$3:F47,F47)</f>
        <v>1</v>
      </c>
      <c r="C47" s="184">
        <v>12539</v>
      </c>
      <c r="D47" s="398" t="s">
        <v>1850</v>
      </c>
      <c r="E47" s="186" t="s">
        <v>805</v>
      </c>
      <c r="F47" s="187">
        <v>451009406</v>
      </c>
      <c r="G47" s="125">
        <f>LEFT(H47,4)-CONCATENATE(IF(LEFT(F47, 2)&lt;MID(H47, 3, 4), 20, 19),LEFT(F47,2))</f>
        <v>75</v>
      </c>
      <c r="H47" s="398" t="s">
        <v>2050</v>
      </c>
      <c r="I47" s="224" t="s">
        <v>1852</v>
      </c>
      <c r="J47" s="190" t="s">
        <v>477</v>
      </c>
      <c r="K47" s="188" t="s">
        <v>478</v>
      </c>
      <c r="L47" s="125">
        <v>6</v>
      </c>
      <c r="M47" s="188">
        <v>1</v>
      </c>
      <c r="N47" s="191" t="s">
        <v>490</v>
      </c>
      <c r="O47" s="225"/>
      <c r="P47" s="225" t="s">
        <v>1278</v>
      </c>
      <c r="Q47" s="192"/>
      <c r="R47" s="193"/>
      <c r="S47" s="191"/>
      <c r="T47" s="546"/>
      <c r="U47" s="546"/>
      <c r="V47" s="227" t="s">
        <v>531</v>
      </c>
      <c r="W47" s="228"/>
      <c r="X47" s="1005"/>
      <c r="Y47" s="1005"/>
      <c r="Z47" s="229" t="s">
        <v>577</v>
      </c>
      <c r="AA47" s="225" t="s">
        <v>779</v>
      </c>
      <c r="AB47" s="125"/>
      <c r="AC47" s="230">
        <v>2337</v>
      </c>
      <c r="AD47" s="230">
        <v>14000</v>
      </c>
      <c r="AE47" s="231"/>
      <c r="AF47" s="231"/>
      <c r="AG47" s="231" t="s">
        <v>1730</v>
      </c>
      <c r="AH47" s="1014">
        <v>1000</v>
      </c>
      <c r="AI47"/>
      <c r="AJ47"/>
      <c r="AM47"/>
      <c r="AO47" s="136">
        <v>61.4</v>
      </c>
      <c r="AP47" s="137">
        <v>31.8</v>
      </c>
      <c r="AQ47" s="138">
        <v>6.18</v>
      </c>
      <c r="AR47" s="139">
        <f>AO47+AP47+AQ47</f>
        <v>99.38</v>
      </c>
      <c r="AS47" s="140">
        <f>AO47/AP47</f>
        <v>1.9308176100628931</v>
      </c>
      <c r="AT47" s="141">
        <f>AO47/AP47*AQ47</f>
        <v>11.932452830188678</v>
      </c>
      <c r="AU47" s="142">
        <f>AO47/(AP47+AQ47)</f>
        <v>1.6166403370194837</v>
      </c>
      <c r="AV47" s="143">
        <f>AW47*AO47/100</f>
        <v>51.171800000000005</v>
      </c>
      <c r="AW47" s="143">
        <f>97-AY47-(CD47*100/AO47)</f>
        <v>83.341693811074919</v>
      </c>
      <c r="AX47" s="403">
        <v>8.1661999999999999</v>
      </c>
      <c r="AY47" s="143">
        <f>AX47*100/AO47</f>
        <v>13.3</v>
      </c>
      <c r="AZ47" s="122" t="s">
        <v>487</v>
      </c>
      <c r="BA47" s="204">
        <v>31.3</v>
      </c>
      <c r="BB47" s="147" t="s">
        <v>487</v>
      </c>
      <c r="BC47" s="153">
        <v>0.67</v>
      </c>
      <c r="BD47" s="153"/>
      <c r="BE47" s="145"/>
      <c r="BF47" s="143"/>
      <c r="BG47" s="149">
        <v>7893</v>
      </c>
      <c r="BH47" s="233">
        <v>597.55000000000007</v>
      </c>
      <c r="BI47" s="234">
        <v>2.02</v>
      </c>
      <c r="BJ47" s="143">
        <v>46</v>
      </c>
      <c r="BK47" s="122">
        <v>54</v>
      </c>
      <c r="BL47" s="150">
        <f>BJ47/BK47</f>
        <v>0.85185185185185186</v>
      </c>
      <c r="BM47" s="206">
        <v>0.62</v>
      </c>
      <c r="BN47" s="153">
        <f>BM47*100/AO47</f>
        <v>1.009771986970684</v>
      </c>
      <c r="BO47" s="122" t="s">
        <v>487</v>
      </c>
      <c r="BP47" s="122">
        <v>56.9</v>
      </c>
      <c r="BQ47" s="234">
        <v>73.676000000000002</v>
      </c>
      <c r="BR47" s="174">
        <v>48897.100000000006</v>
      </c>
      <c r="BS47" s="153">
        <f>BX47+BZ47</f>
        <v>71.8</v>
      </c>
      <c r="BT47" s="158">
        <v>88.4</v>
      </c>
      <c r="BU47" s="158">
        <v>9979</v>
      </c>
      <c r="BV47" s="153">
        <f>100-BT47</f>
        <v>11.599999999999994</v>
      </c>
      <c r="BW47" s="418">
        <f>BY47+CA47+CC47</f>
        <v>31.609200000000001</v>
      </c>
      <c r="BX47" s="158">
        <v>26.3</v>
      </c>
      <c r="BY47" s="145">
        <f>BX47*AP47/100</f>
        <v>8.3634000000000004</v>
      </c>
      <c r="BZ47" s="158">
        <v>45.5</v>
      </c>
      <c r="CA47" s="145">
        <f>BZ47*AP47/100</f>
        <v>14.469000000000001</v>
      </c>
      <c r="CB47" s="158">
        <v>27.6</v>
      </c>
      <c r="CC47" s="145">
        <f>CB47*AP47/100</f>
        <v>8.7768000000000015</v>
      </c>
      <c r="CD47" s="145">
        <v>0.22</v>
      </c>
      <c r="CE47" s="151">
        <v>99.9</v>
      </c>
      <c r="CF47" s="235">
        <v>10973.5</v>
      </c>
      <c r="CG47" s="151">
        <v>99.8</v>
      </c>
      <c r="CH47" s="235">
        <v>9144</v>
      </c>
      <c r="CI47" s="151">
        <v>97</v>
      </c>
      <c r="CJ47" s="151">
        <v>99</v>
      </c>
      <c r="CK47" s="235">
        <v>8894.4</v>
      </c>
      <c r="CL47" s="143">
        <f>BX47/BZ47</f>
        <v>0.57802197802197808</v>
      </c>
      <c r="CM47" s="145"/>
      <c r="CN47" s="145"/>
      <c r="CO47" s="145"/>
      <c r="CP47" s="153"/>
      <c r="CQ47" s="145">
        <v>1.45</v>
      </c>
      <c r="CR47" s="143"/>
      <c r="CS47" s="143"/>
      <c r="CT47" s="145"/>
      <c r="CU47" s="236"/>
      <c r="CV47" s="236"/>
      <c r="CW47" s="145"/>
      <c r="CX47" s="145"/>
      <c r="CZ47" s="145"/>
      <c r="DA47" s="209">
        <v>4</v>
      </c>
      <c r="DB47" s="237" t="s">
        <v>600</v>
      </c>
      <c r="DC47" s="238"/>
      <c r="DD47" s="239" t="s">
        <v>2051</v>
      </c>
      <c r="DE47" s="991"/>
      <c r="DF47" s="991"/>
      <c r="DG47" s="991"/>
      <c r="DH47" s="991"/>
      <c r="DI47" s="423" t="s">
        <v>489</v>
      </c>
      <c r="DJ47" s="361" t="s">
        <v>485</v>
      </c>
      <c r="DK47" s="166">
        <v>2</v>
      </c>
      <c r="DL47" s="166"/>
      <c r="DM47" s="166" t="s">
        <v>1857</v>
      </c>
      <c r="DN47" s="166" t="s">
        <v>618</v>
      </c>
      <c r="DO47" s="166">
        <v>1</v>
      </c>
      <c r="DP47" s="299" t="s">
        <v>1858</v>
      </c>
      <c r="DQ47" s="166"/>
      <c r="DR47" s="165">
        <v>108</v>
      </c>
      <c r="DS47" s="125" t="s">
        <v>490</v>
      </c>
      <c r="DT47" s="125">
        <v>1388</v>
      </c>
      <c r="DU47" s="125">
        <v>24.2</v>
      </c>
      <c r="DV47" s="125">
        <v>75.8</v>
      </c>
      <c r="DW47" s="125" t="s">
        <v>926</v>
      </c>
      <c r="DX47" s="125" t="s">
        <v>2052</v>
      </c>
      <c r="DY47" s="125" t="s">
        <v>490</v>
      </c>
      <c r="DZ47" s="125">
        <v>6.15</v>
      </c>
      <c r="EA47" s="125">
        <v>0</v>
      </c>
      <c r="EC47" s="242"/>
      <c r="ED47" s="242"/>
      <c r="EE47" s="166">
        <v>6</v>
      </c>
      <c r="EF47" s="166">
        <v>20</v>
      </c>
      <c r="EG47" s="166">
        <v>2</v>
      </c>
      <c r="EH47" s="166">
        <v>0</v>
      </c>
      <c r="EI47" s="166">
        <v>168</v>
      </c>
      <c r="EJ47" s="166">
        <v>78</v>
      </c>
      <c r="EK47" s="167">
        <v>27.6</v>
      </c>
      <c r="EL47" s="374">
        <v>1</v>
      </c>
      <c r="EM47" s="1303">
        <v>43900</v>
      </c>
      <c r="EN47" s="242"/>
      <c r="EO47" s="242"/>
      <c r="EP47" s="242"/>
      <c r="EQ47" s="176"/>
      <c r="ER47" s="1070">
        <v>12539</v>
      </c>
      <c r="ES47" s="1109">
        <v>75</v>
      </c>
      <c r="ET47" s="1109">
        <v>38758</v>
      </c>
      <c r="EU47" s="1109">
        <v>4000</v>
      </c>
      <c r="EV47" s="1109">
        <v>40560</v>
      </c>
      <c r="EW47" s="1109">
        <v>15489</v>
      </c>
      <c r="EX47" s="1193">
        <f>EW47/EU47*EV47/ES47</f>
        <v>2094.1128000000003</v>
      </c>
      <c r="EY47" s="1075">
        <f>L47*EX47</f>
        <v>12564.676800000001</v>
      </c>
      <c r="EZ47" s="1009"/>
      <c r="FA47" s="1009"/>
      <c r="FB47" s="1009"/>
      <c r="FC47" s="1009"/>
      <c r="FD47" s="1068"/>
      <c r="FE47" s="1068"/>
      <c r="FF47" s="1068"/>
      <c r="FG47" s="1080"/>
      <c r="FH47" s="993"/>
      <c r="FI47" s="1080"/>
      <c r="FJ47" s="1085"/>
      <c r="FK47" s="1017"/>
      <c r="FL47" s="133"/>
      <c r="FM47" s="122"/>
      <c r="FN47" s="213">
        <f>AC47/1000</f>
        <v>2.3370000000000002</v>
      </c>
      <c r="FP47" s="141">
        <f>EW47*100/ET47</f>
        <v>39.963362402600751</v>
      </c>
      <c r="FQ47" s="247">
        <f>EX47/1000</f>
        <v>2.0941128000000004</v>
      </c>
      <c r="FR47" s="170">
        <f>DT47/EX47</f>
        <v>0.66281052290974951</v>
      </c>
      <c r="FS47" s="170"/>
      <c r="FW47" s="125">
        <v>0</v>
      </c>
      <c r="FX47" s="125">
        <v>3</v>
      </c>
      <c r="FY47" s="125">
        <v>0</v>
      </c>
      <c r="GA47" s="125">
        <v>0</v>
      </c>
      <c r="GB47" s="415"/>
      <c r="GD47" s="125">
        <v>1</v>
      </c>
      <c r="GE47" s="419">
        <v>43900</v>
      </c>
      <c r="GF47" s="389" t="s">
        <v>1860</v>
      </c>
      <c r="GI47" s="183" t="s">
        <v>923</v>
      </c>
      <c r="GJ47" s="1304">
        <f>DATEDIF(DP47,GK47,"m")</f>
        <v>273</v>
      </c>
      <c r="GK47" s="214">
        <v>43900</v>
      </c>
      <c r="GL47" s="1305" t="s">
        <v>1958</v>
      </c>
      <c r="GM47" s="177"/>
      <c r="GN47" s="178"/>
      <c r="GP47" s="340" t="s">
        <v>926</v>
      </c>
      <c r="GR47" s="165"/>
      <c r="GS47" s="165"/>
      <c r="GT47" s="165"/>
      <c r="HI47" s="165"/>
      <c r="HJ47" s="165"/>
      <c r="HK47" s="165"/>
      <c r="HL47" s="165"/>
      <c r="HM47" s="165"/>
      <c r="HN47" s="165"/>
      <c r="HO47" s="215"/>
      <c r="HP47" s="215"/>
      <c r="HQ47" s="165"/>
      <c r="HR47" s="165"/>
      <c r="HS47" s="165"/>
      <c r="HT47" s="165"/>
      <c r="HU47" s="165"/>
      <c r="HV47" s="165"/>
      <c r="HW47" s="165"/>
      <c r="HX47" s="165"/>
      <c r="HY47" s="165"/>
      <c r="HZ47" s="165"/>
      <c r="IA47" s="165"/>
      <c r="IB47" s="215"/>
      <c r="IC47" s="165"/>
      <c r="ID47" s="165"/>
      <c r="IE47" s="165"/>
      <c r="IF47" s="165"/>
      <c r="IG47" s="165"/>
      <c r="IH47" s="165"/>
      <c r="II47" s="165"/>
      <c r="IJ47" s="165"/>
      <c r="IK47" s="215"/>
      <c r="IL47" s="165"/>
      <c r="IM47" s="165"/>
      <c r="IN47" s="215"/>
      <c r="IO47" s="165"/>
      <c r="IP47" s="165"/>
      <c r="IQ47" s="165"/>
      <c r="IR47" s="165"/>
      <c r="IS47" s="165"/>
      <c r="IT47" s="215"/>
      <c r="IU47" s="165"/>
      <c r="IV47" s="165"/>
      <c r="IW47" s="165"/>
      <c r="IX47" s="165"/>
      <c r="IY47" s="165"/>
      <c r="IZ47" s="165"/>
      <c r="JA47" s="165"/>
      <c r="JB47" s="165"/>
      <c r="JC47" s="165"/>
      <c r="JD47" s="165"/>
      <c r="JE47" s="165"/>
      <c r="JF47" s="165"/>
      <c r="JG47" s="180"/>
      <c r="JH47" s="180"/>
      <c r="JI47" s="180"/>
      <c r="JJ47" s="182"/>
      <c r="JK47" s="183"/>
      <c r="JL47" s="183"/>
      <c r="JM47" s="183"/>
      <c r="JN47" s="183"/>
      <c r="JO47" s="183"/>
      <c r="JP47" s="183"/>
      <c r="JQ47" s="183"/>
      <c r="JR47" s="183"/>
      <c r="JS47" s="183"/>
      <c r="JT47" s="183"/>
      <c r="JU47" s="183"/>
      <c r="JV47" s="183"/>
      <c r="JW47" s="183"/>
      <c r="JX47" s="183"/>
      <c r="JY47" s="183"/>
      <c r="JZ47" s="183"/>
      <c r="KA47" s="183"/>
      <c r="KB47" s="183"/>
      <c r="KC47" s="183"/>
      <c r="KD47" s="183"/>
      <c r="KE47" s="183"/>
      <c r="KF47" s="183"/>
      <c r="KG47" s="183"/>
      <c r="KH47" s="183"/>
      <c r="KI47" s="183"/>
      <c r="KJ47" s="183"/>
      <c r="KK47" s="183"/>
      <c r="KL47" s="183"/>
      <c r="KM47" s="183"/>
      <c r="KN47" s="183"/>
      <c r="KO47" s="183"/>
      <c r="KP47" s="183"/>
      <c r="KQ47" s="183"/>
      <c r="KR47" s="183"/>
      <c r="KS47" s="183"/>
      <c r="KT47" s="183"/>
      <c r="KU47" s="183"/>
      <c r="KV47" s="183"/>
      <c r="KW47" s="183"/>
      <c r="KX47" s="183"/>
      <c r="KY47" s="183"/>
      <c r="KZ47" s="183"/>
      <c r="LA47" s="183"/>
      <c r="LB47" s="183"/>
      <c r="LC47" s="183"/>
      <c r="LD47" s="183"/>
      <c r="LE47" s="133"/>
    </row>
    <row r="48" spans="1:338" ht="14.45" hidden="1" customHeight="1">
      <c r="A48" s="122">
        <v>201</v>
      </c>
      <c r="B48" s="122">
        <f>COUNTIFS($D$3:D48,D48,$F$3:F48,F48)</f>
        <v>1</v>
      </c>
      <c r="C48" s="184">
        <v>11052</v>
      </c>
      <c r="D48" s="398" t="s">
        <v>958</v>
      </c>
      <c r="E48" s="186" t="s">
        <v>959</v>
      </c>
      <c r="F48" s="187">
        <v>525316312</v>
      </c>
      <c r="G48" s="125">
        <f>LEFT(H48,4)-CONCATENATE(19,LEFT(F48,2))</f>
        <v>67</v>
      </c>
      <c r="H48" s="398" t="s">
        <v>960</v>
      </c>
      <c r="I48" s="224" t="s">
        <v>961</v>
      </c>
      <c r="J48" s="190" t="s">
        <v>477</v>
      </c>
      <c r="K48" s="188" t="s">
        <v>478</v>
      </c>
      <c r="L48" s="125">
        <v>10.5</v>
      </c>
      <c r="M48" s="188" t="s">
        <v>962</v>
      </c>
      <c r="N48" s="191" t="s">
        <v>684</v>
      </c>
      <c r="O48" s="225"/>
      <c r="P48" s="225" t="s">
        <v>963</v>
      </c>
      <c r="Q48" s="192"/>
      <c r="R48" s="193"/>
      <c r="S48" s="377"/>
      <c r="T48" s="378"/>
      <c r="U48" s="378"/>
      <c r="V48" s="379" t="s">
        <v>964</v>
      </c>
      <c r="W48" s="380"/>
      <c r="X48" s="1002"/>
      <c r="Y48" s="1094"/>
      <c r="Z48" s="319"/>
      <c r="AA48" s="225" t="s">
        <v>965</v>
      </c>
      <c r="AB48" s="125"/>
      <c r="AC48" s="230">
        <v>3580</v>
      </c>
      <c r="AD48" s="230">
        <v>37500</v>
      </c>
      <c r="AE48" s="422">
        <v>3</v>
      </c>
      <c r="AF48" s="422">
        <v>4.7</v>
      </c>
      <c r="AG48" s="231" t="s">
        <v>485</v>
      </c>
      <c r="AH48" s="1014">
        <v>5000</v>
      </c>
      <c r="AI48" t="s">
        <v>769</v>
      </c>
      <c r="AO48" s="136">
        <v>39</v>
      </c>
      <c r="AP48" s="137">
        <v>21.6</v>
      </c>
      <c r="AQ48" s="138">
        <v>38.9</v>
      </c>
      <c r="AR48" s="139">
        <f>AO48+AP48+AQ48</f>
        <v>99.5</v>
      </c>
      <c r="AS48" s="140">
        <f>AO48/AP48</f>
        <v>1.8055555555555554</v>
      </c>
      <c r="AT48" s="141">
        <f>AO48/AP48*AQ48</f>
        <v>70.2361111111111</v>
      </c>
      <c r="AU48" s="142">
        <f>AO48/(AP48+AQ48)</f>
        <v>0.64462809917355368</v>
      </c>
      <c r="AV48" s="143">
        <v>36.659999999999997</v>
      </c>
      <c r="AW48" s="143">
        <f>95-AY48</f>
        <v>94</v>
      </c>
      <c r="AX48" s="144">
        <v>0.39</v>
      </c>
      <c r="AY48" s="143">
        <v>1</v>
      </c>
      <c r="AZ48" s="122" t="s">
        <v>487</v>
      </c>
      <c r="BA48" s="204">
        <v>75.900000000000006</v>
      </c>
      <c r="BB48" s="147" t="s">
        <v>487</v>
      </c>
      <c r="BC48" s="158">
        <v>0.3</v>
      </c>
      <c r="BG48" s="233">
        <v>7118.2352941176468</v>
      </c>
      <c r="BH48" s="122" t="s">
        <v>487</v>
      </c>
      <c r="BI48" s="234" t="s">
        <v>487</v>
      </c>
      <c r="BJ48" s="122">
        <v>48.4</v>
      </c>
      <c r="BK48" s="122">
        <v>51.6</v>
      </c>
      <c r="BL48" s="150">
        <f>BJ48/BK48</f>
        <v>0.93798449612403101</v>
      </c>
      <c r="BM48" s="206">
        <v>0.5</v>
      </c>
      <c r="BN48" s="153">
        <f>BM48*100/AO48</f>
        <v>1.2820512820512822</v>
      </c>
      <c r="BO48" s="122" t="s">
        <v>487</v>
      </c>
      <c r="BP48" s="122">
        <v>55.7</v>
      </c>
      <c r="BQ48" s="147">
        <v>71.8</v>
      </c>
      <c r="BR48" s="158">
        <v>27345</v>
      </c>
      <c r="BS48" s="153">
        <f>BX48+BZ48</f>
        <v>82.4</v>
      </c>
      <c r="BT48" s="158">
        <v>85.2</v>
      </c>
      <c r="BU48" s="158">
        <v>19714</v>
      </c>
      <c r="BV48" s="153">
        <f>100-BT48</f>
        <v>14.799999999999997</v>
      </c>
      <c r="BW48" s="1039">
        <f>BY48+CA48+CC48</f>
        <v>21.362400000000001</v>
      </c>
      <c r="BX48" s="158">
        <v>32.5</v>
      </c>
      <c r="BY48" s="145">
        <f>BX48*AP48/100</f>
        <v>7.02</v>
      </c>
      <c r="BZ48" s="158">
        <v>49.9</v>
      </c>
      <c r="CA48" s="145">
        <f>BZ48*AP48/100</f>
        <v>10.778400000000001</v>
      </c>
      <c r="CB48" s="158">
        <v>16.5</v>
      </c>
      <c r="CC48" s="145">
        <f>CB48*AP48/100</f>
        <v>3.5640000000000005</v>
      </c>
      <c r="CD48" s="158">
        <v>0.04</v>
      </c>
      <c r="CL48" s="143">
        <f>BX48/BZ48</f>
        <v>0.65130260521042083</v>
      </c>
      <c r="CM48" s="145"/>
      <c r="CN48" s="145"/>
      <c r="CO48" s="145"/>
      <c r="CT48" s="145">
        <v>69.8</v>
      </c>
      <c r="CU48" s="236"/>
      <c r="CV48" s="236"/>
      <c r="CW48" s="145"/>
      <c r="CX48" s="145"/>
      <c r="CZ48" s="145"/>
      <c r="DA48" s="209">
        <v>4</v>
      </c>
      <c r="DB48" s="237" t="s">
        <v>685</v>
      </c>
      <c r="DC48" s="383"/>
      <c r="DD48" s="239" t="s">
        <v>966</v>
      </c>
      <c r="DE48" s="991"/>
      <c r="DF48" s="991"/>
      <c r="DG48" s="991"/>
      <c r="DH48" s="991"/>
      <c r="DI48" s="423" t="s">
        <v>515</v>
      </c>
      <c r="DJ48" s="361" t="s">
        <v>485</v>
      </c>
      <c r="DK48" s="166">
        <v>2</v>
      </c>
      <c r="DL48" s="166"/>
      <c r="DM48" s="166" t="s">
        <v>575</v>
      </c>
      <c r="DN48" s="164">
        <v>1</v>
      </c>
      <c r="DO48" s="166">
        <v>0</v>
      </c>
      <c r="DP48" s="166"/>
      <c r="DQ48" s="166"/>
      <c r="DR48" s="165" t="s">
        <v>490</v>
      </c>
      <c r="DS48" s="125" t="s">
        <v>490</v>
      </c>
      <c r="DT48" s="125" t="s">
        <v>490</v>
      </c>
      <c r="DU48" s="125" t="s">
        <v>490</v>
      </c>
      <c r="DV48" s="125" t="s">
        <v>490</v>
      </c>
      <c r="DW48" s="125" t="s">
        <v>490</v>
      </c>
      <c r="DX48" s="125" t="s">
        <v>490</v>
      </c>
      <c r="DY48" s="125" t="s">
        <v>490</v>
      </c>
      <c r="DZ48" s="125" t="s">
        <v>490</v>
      </c>
      <c r="EA48" s="125" t="s">
        <v>490</v>
      </c>
      <c r="EC48" s="242"/>
      <c r="ED48" s="242"/>
      <c r="EE48" s="166">
        <v>10.5</v>
      </c>
      <c r="EF48" s="166">
        <v>10</v>
      </c>
      <c r="EG48" s="166">
        <v>2</v>
      </c>
      <c r="EH48" s="166"/>
      <c r="EI48" s="166">
        <v>154</v>
      </c>
      <c r="EJ48" s="166">
        <v>61</v>
      </c>
      <c r="EK48" s="167">
        <v>25.7</v>
      </c>
      <c r="EL48" s="374">
        <v>1</v>
      </c>
      <c r="EM48" s="242"/>
      <c r="EN48" s="166">
        <v>2</v>
      </c>
      <c r="EO48" s="166">
        <v>1</v>
      </c>
      <c r="EP48" s="242"/>
      <c r="EQ48" s="1230">
        <v>43609</v>
      </c>
      <c r="ER48" s="1070">
        <v>11052</v>
      </c>
      <c r="ES48" s="1109">
        <v>75</v>
      </c>
      <c r="ET48" s="1109">
        <v>190894</v>
      </c>
      <c r="EU48" s="1109">
        <v>4000</v>
      </c>
      <c r="EV48" s="1109">
        <v>38220</v>
      </c>
      <c r="EW48" s="1109">
        <v>28853</v>
      </c>
      <c r="EX48" s="1193">
        <f>EW48/EU48*EV48/ES48</f>
        <v>3675.8722000000007</v>
      </c>
      <c r="EY48" s="1075">
        <f>L48*EX48</f>
        <v>38596.658100000008</v>
      </c>
      <c r="EZ48" s="1009"/>
      <c r="FA48" s="1009"/>
      <c r="FB48" s="1009"/>
      <c r="FC48" s="1009"/>
      <c r="FD48" s="1068"/>
      <c r="FE48" s="1068"/>
      <c r="FF48" s="1068"/>
      <c r="FG48" s="1080"/>
      <c r="FH48" s="1084"/>
      <c r="FI48" s="1080"/>
      <c r="FJ48" s="1085"/>
      <c r="FK48" s="1017"/>
      <c r="FL48" s="133"/>
      <c r="FM48" s="122"/>
      <c r="FN48" s="213">
        <f>AC48/1000</f>
        <v>3.58</v>
      </c>
      <c r="FP48" s="141">
        <f>EW48*100/ET48</f>
        <v>15.114670969228996</v>
      </c>
      <c r="FQ48" s="247">
        <f>EX48/1000</f>
        <v>3.6758722000000006</v>
      </c>
      <c r="FR48" s="222"/>
      <c r="FS48" s="222"/>
      <c r="FT48" s="223"/>
      <c r="FU48" s="223"/>
      <c r="FV48" s="223"/>
      <c r="FW48" s="125">
        <v>0</v>
      </c>
      <c r="FX48" s="125">
        <v>2</v>
      </c>
      <c r="FY48" s="125">
        <v>1</v>
      </c>
      <c r="FZ48" s="175" t="s">
        <v>967</v>
      </c>
      <c r="GA48" s="125">
        <v>1</v>
      </c>
      <c r="GB48" s="424">
        <v>43609</v>
      </c>
      <c r="GC48" s="183" t="s">
        <v>968</v>
      </c>
      <c r="GD48" s="125">
        <v>1</v>
      </c>
      <c r="GE48" s="419">
        <v>43622</v>
      </c>
      <c r="GF48" s="389" t="s">
        <v>969</v>
      </c>
      <c r="GI48" s="183" t="s">
        <v>923</v>
      </c>
      <c r="GJ48" s="165"/>
      <c r="GK48" s="214">
        <v>43622</v>
      </c>
      <c r="GL48" s="1232" t="s">
        <v>497</v>
      </c>
      <c r="GM48" s="1231">
        <f>DATEDIF(EQ48,GK48,"m")</f>
        <v>0</v>
      </c>
      <c r="GN48" s="178"/>
      <c r="GP48" s="179">
        <v>6.1266654584210807</v>
      </c>
      <c r="GR48" s="165"/>
      <c r="GS48" s="165"/>
      <c r="GT48" s="165"/>
      <c r="HI48" s="165"/>
      <c r="HJ48" s="147"/>
      <c r="HK48" s="147"/>
      <c r="HL48" s="147"/>
      <c r="HM48" s="147"/>
      <c r="HN48" s="147"/>
      <c r="HO48" s="448"/>
      <c r="HP48" s="448"/>
      <c r="HQ48" s="147"/>
      <c r="HR48" s="147"/>
      <c r="HS48" s="147"/>
      <c r="HT48" s="147"/>
      <c r="HU48" s="147"/>
      <c r="HV48" s="147"/>
      <c r="HW48" s="147"/>
      <c r="HX48" s="147"/>
      <c r="HY48" s="147"/>
      <c r="HZ48" s="147"/>
      <c r="IA48" s="147"/>
      <c r="IB48" s="448"/>
      <c r="IC48" s="147"/>
      <c r="ID48" s="147"/>
      <c r="IE48" s="147"/>
      <c r="IF48" s="147"/>
      <c r="IG48" s="147"/>
      <c r="IH48" s="147"/>
      <c r="II48" s="147"/>
      <c r="IJ48" s="147"/>
      <c r="IK48" s="448"/>
      <c r="IL48" s="147"/>
      <c r="IM48" s="147"/>
      <c r="IN48" s="448"/>
      <c r="IO48" s="147"/>
      <c r="IP48" s="147"/>
      <c r="IQ48" s="147"/>
      <c r="IR48" s="147"/>
      <c r="IS48" s="147"/>
      <c r="IT48" s="448"/>
      <c r="IU48" s="147"/>
      <c r="IV48" s="147"/>
      <c r="IW48" s="147"/>
      <c r="IX48" s="147"/>
      <c r="IY48" s="147"/>
      <c r="IZ48" s="147"/>
      <c r="JA48" s="147"/>
      <c r="JB48" s="147"/>
      <c r="JC48" s="147"/>
      <c r="JD48" s="147"/>
      <c r="JE48" s="147"/>
      <c r="JF48" s="991"/>
      <c r="JG48" s="125"/>
      <c r="JH48" s="125"/>
      <c r="JI48" s="125"/>
      <c r="JJ48" s="182"/>
      <c r="JK48" s="183"/>
      <c r="JL48" s="183"/>
      <c r="JM48" s="183"/>
      <c r="JN48" s="183"/>
      <c r="JO48" s="183"/>
      <c r="JP48" s="183"/>
      <c r="JQ48" s="183"/>
      <c r="JR48" s="183"/>
      <c r="JS48" s="183"/>
      <c r="JT48" s="183"/>
      <c r="JU48" s="183"/>
      <c r="JV48" s="183"/>
      <c r="JW48" s="183"/>
      <c r="JX48" s="183"/>
      <c r="JY48" s="183"/>
      <c r="JZ48" s="183"/>
      <c r="KA48" s="183"/>
      <c r="KB48" s="183"/>
      <c r="KC48" s="183"/>
      <c r="KD48" s="183"/>
      <c r="KE48" s="183"/>
      <c r="KF48" s="183"/>
      <c r="KG48" s="183"/>
      <c r="KH48" s="183"/>
      <c r="KI48" s="183"/>
      <c r="KJ48" s="183"/>
      <c r="KK48" s="183"/>
      <c r="KL48" s="183"/>
      <c r="KM48" s="183"/>
      <c r="KN48" s="183"/>
      <c r="KO48" s="183"/>
      <c r="KP48" s="183"/>
      <c r="KQ48" s="183"/>
      <c r="KR48" s="183"/>
      <c r="KS48" s="183"/>
      <c r="KT48" s="183"/>
      <c r="KU48" s="183"/>
      <c r="KV48" s="183"/>
      <c r="KW48" s="183"/>
      <c r="KX48" s="183"/>
      <c r="KY48" s="183"/>
      <c r="KZ48" s="183"/>
      <c r="LA48" s="183"/>
      <c r="LB48" s="183"/>
      <c r="LC48" s="183"/>
      <c r="LD48" s="1434"/>
      <c r="LE48" s="125"/>
      <c r="LF48" s="175"/>
      <c r="LG48" s="175"/>
      <c r="LH48" s="175"/>
      <c r="LI48" s="175"/>
      <c r="LJ48" s="175"/>
      <c r="LK48" s="175"/>
      <c r="LL48" s="175"/>
      <c r="LM48" s="175"/>
      <c r="LN48" s="175"/>
      <c r="LO48" s="175"/>
      <c r="LP48" s="175"/>
      <c r="LQ48" s="175"/>
      <c r="LR48" s="175"/>
      <c r="LS48" s="175"/>
      <c r="LT48" s="175"/>
      <c r="LU48" s="175"/>
      <c r="LV48" s="175"/>
      <c r="LW48" s="175"/>
      <c r="LX48" s="175"/>
      <c r="LY48" s="183"/>
      <c r="LZ48" s="183"/>
    </row>
    <row r="49" spans="1:338" ht="14.45" hidden="1" customHeight="1">
      <c r="A49" s="122">
        <v>161</v>
      </c>
      <c r="B49" s="122">
        <f>COUNTIFS($D$3:D49,D49,$F$3:F49,F49)</f>
        <v>1</v>
      </c>
      <c r="C49" s="268">
        <v>6701</v>
      </c>
      <c r="D49" s="398" t="s">
        <v>790</v>
      </c>
      <c r="E49" s="225" t="s">
        <v>649</v>
      </c>
      <c r="F49" s="187">
        <v>5407021092</v>
      </c>
      <c r="G49" s="125">
        <v>63</v>
      </c>
      <c r="H49" s="398" t="s">
        <v>475</v>
      </c>
      <c r="I49" s="269" t="s">
        <v>770</v>
      </c>
      <c r="J49" s="270" t="s">
        <v>477</v>
      </c>
      <c r="K49" s="271" t="s">
        <v>478</v>
      </c>
      <c r="L49" s="272">
        <v>10</v>
      </c>
      <c r="M49" s="272">
        <v>9</v>
      </c>
      <c r="N49" s="273"/>
      <c r="O49" s="274"/>
      <c r="P49" s="275" t="s">
        <v>479</v>
      </c>
      <c r="Q49" s="275"/>
      <c r="R49" s="276"/>
      <c r="S49" s="277" t="s">
        <v>481</v>
      </c>
      <c r="T49" s="278" t="s">
        <v>484</v>
      </c>
      <c r="U49" s="279" t="s">
        <v>484</v>
      </c>
      <c r="V49" s="278" t="s">
        <v>484</v>
      </c>
      <c r="W49" s="280" t="s">
        <v>484</v>
      </c>
      <c r="X49" s="1000" t="s">
        <v>484</v>
      </c>
      <c r="Y49" s="1000" t="s">
        <v>484</v>
      </c>
      <c r="Z49" s="281"/>
      <c r="AA49" s="274"/>
      <c r="AB49" s="282">
        <v>614</v>
      </c>
      <c r="AC49" s="283"/>
      <c r="AD49" s="283"/>
      <c r="AE49" s="283"/>
      <c r="AF49" s="283"/>
      <c r="AG49" s="390" t="s">
        <v>485</v>
      </c>
      <c r="AH49" s="1220" t="s">
        <v>791</v>
      </c>
      <c r="AI49" s="285"/>
      <c r="AJ49" s="285"/>
      <c r="AK49" s="285"/>
      <c r="AL49" s="285"/>
      <c r="AM49" s="285"/>
      <c r="AN49" s="285"/>
      <c r="AO49" s="286" t="s">
        <v>487</v>
      </c>
      <c r="AP49" s="287" t="s">
        <v>487</v>
      </c>
      <c r="AQ49" s="288">
        <f>DU49</f>
        <v>9.9</v>
      </c>
      <c r="AR49" s="139" t="s">
        <v>487</v>
      </c>
      <c r="AS49" s="140" t="s">
        <v>487</v>
      </c>
      <c r="AT49" s="141" t="s">
        <v>487</v>
      </c>
      <c r="AU49" s="142" t="s">
        <v>487</v>
      </c>
      <c r="AV49" s="122" t="s">
        <v>487</v>
      </c>
      <c r="AW49" s="145" t="s">
        <v>487</v>
      </c>
      <c r="AX49" s="122" t="s">
        <v>487</v>
      </c>
      <c r="AY49" s="122" t="s">
        <v>487</v>
      </c>
      <c r="AZ49" s="122" t="s">
        <v>487</v>
      </c>
      <c r="BA49" s="146" t="s">
        <v>487</v>
      </c>
      <c r="BB49" s="147" t="s">
        <v>487</v>
      </c>
      <c r="BC49" s="148"/>
      <c r="BD49" s="148"/>
      <c r="BE49" s="285"/>
      <c r="BF49" s="285"/>
      <c r="BG49" s="145"/>
      <c r="BH49" s="285"/>
      <c r="BI49" s="234" t="s">
        <v>487</v>
      </c>
      <c r="BJ49" s="143" t="s">
        <v>487</v>
      </c>
      <c r="BK49" s="143" t="s">
        <v>487</v>
      </c>
      <c r="BL49" s="150" t="s">
        <v>487</v>
      </c>
      <c r="BM49" s="206" t="s">
        <v>487</v>
      </c>
      <c r="BN49" s="122" t="s">
        <v>487</v>
      </c>
      <c r="BO49" s="122" t="s">
        <v>487</v>
      </c>
      <c r="BP49" s="143"/>
      <c r="BR49" s="152"/>
      <c r="BS49" s="289" t="s">
        <v>487</v>
      </c>
      <c r="BT49" s="208" t="s">
        <v>487</v>
      </c>
      <c r="BU49" s="152"/>
      <c r="BV49" s="208" t="s">
        <v>487</v>
      </c>
      <c r="BW49" s="443" t="s">
        <v>487</v>
      </c>
      <c r="BX49" s="208" t="s">
        <v>487</v>
      </c>
      <c r="BY49" s="208" t="s">
        <v>487</v>
      </c>
      <c r="BZ49" s="208" t="s">
        <v>487</v>
      </c>
      <c r="CA49" s="208" t="s">
        <v>487</v>
      </c>
      <c r="CB49" s="208" t="s">
        <v>487</v>
      </c>
      <c r="CC49" s="208" t="s">
        <v>487</v>
      </c>
      <c r="CD49" s="208" t="s">
        <v>487</v>
      </c>
      <c r="CE49" s="208" t="s">
        <v>487</v>
      </c>
      <c r="CF49" s="208" t="s">
        <v>487</v>
      </c>
      <c r="CG49" s="208" t="s">
        <v>487</v>
      </c>
      <c r="CH49" s="208" t="s">
        <v>487</v>
      </c>
      <c r="CI49" s="208" t="s">
        <v>487</v>
      </c>
      <c r="CJ49" s="208" t="s">
        <v>487</v>
      </c>
      <c r="CK49" s="208" t="s">
        <v>487</v>
      </c>
      <c r="CL49" s="285"/>
      <c r="CM49" s="145"/>
      <c r="CN49" s="145"/>
      <c r="CO49" s="145"/>
      <c r="CP49" s="148"/>
      <c r="CQ49" s="285"/>
      <c r="CR49" s="285"/>
      <c r="CS49" s="285"/>
      <c r="CT49" s="145"/>
      <c r="CU49" s="145"/>
      <c r="CV49" s="145"/>
      <c r="CW49" s="145"/>
      <c r="CX49" s="290"/>
      <c r="CZ49" s="145"/>
      <c r="DA49" s="209">
        <v>1</v>
      </c>
      <c r="DB49" s="285" t="s">
        <v>487</v>
      </c>
      <c r="DE49" s="1066"/>
      <c r="DF49" s="1066"/>
      <c r="DG49" s="1066"/>
      <c r="DH49" s="1066"/>
      <c r="DI49" s="163" t="s">
        <v>489</v>
      </c>
      <c r="DJ49" s="291" t="s">
        <v>485</v>
      </c>
      <c r="DK49" s="162">
        <v>2</v>
      </c>
      <c r="DL49" s="163" t="s">
        <v>792</v>
      </c>
      <c r="DM49" s="163" t="s">
        <v>792</v>
      </c>
      <c r="DN49" s="163" t="s">
        <v>618</v>
      </c>
      <c r="DO49" s="163">
        <v>0</v>
      </c>
      <c r="DP49" s="168" t="s">
        <v>490</v>
      </c>
      <c r="DQ49" s="163" t="s">
        <v>490</v>
      </c>
      <c r="DR49" s="165">
        <v>6.9</v>
      </c>
      <c r="DS49" s="125" t="s">
        <v>490</v>
      </c>
      <c r="DT49" s="125">
        <v>614</v>
      </c>
      <c r="DU49" s="125">
        <v>9.9</v>
      </c>
      <c r="DV49" s="125">
        <v>90.1</v>
      </c>
      <c r="DW49" s="125">
        <v>5.3</v>
      </c>
      <c r="DX49" s="125">
        <v>11177</v>
      </c>
      <c r="DY49" s="125" t="s">
        <v>490</v>
      </c>
      <c r="DZ49" s="125">
        <v>2.2200000000000002</v>
      </c>
      <c r="EA49" s="125">
        <v>0</v>
      </c>
      <c r="EC49" s="292">
        <v>3</v>
      </c>
      <c r="ED49" s="292">
        <v>9</v>
      </c>
      <c r="EE49" s="166">
        <v>10</v>
      </c>
      <c r="EF49" s="163">
        <v>30</v>
      </c>
      <c r="EG49" s="163">
        <v>3</v>
      </c>
      <c r="EH49" s="163">
        <v>0</v>
      </c>
      <c r="EI49" s="163">
        <v>170</v>
      </c>
      <c r="EJ49" s="163">
        <v>88</v>
      </c>
      <c r="EK49" s="167">
        <f>EJ49/(EI49*EI49*0.01*0.01)</f>
        <v>30.449826989619375</v>
      </c>
      <c r="EL49" s="163">
        <v>0</v>
      </c>
      <c r="EM49" s="168" t="s">
        <v>490</v>
      </c>
      <c r="EN49" s="169">
        <v>0</v>
      </c>
      <c r="EO49" s="163">
        <v>0</v>
      </c>
      <c r="EP49" s="163">
        <v>2</v>
      </c>
      <c r="EQ49" s="1239">
        <v>42892</v>
      </c>
      <c r="ER49" s="1108">
        <v>6701</v>
      </c>
      <c r="ES49" s="991"/>
      <c r="ET49" s="991"/>
      <c r="EU49" s="991"/>
      <c r="EV49" s="991"/>
      <c r="EW49" s="991"/>
      <c r="EX49" s="1067"/>
      <c r="EY49" s="1067"/>
      <c r="EZ49" s="991"/>
      <c r="FA49" s="991"/>
      <c r="FB49" s="991"/>
      <c r="FC49" s="991"/>
      <c r="FD49" s="1067"/>
      <c r="FE49" s="1067"/>
      <c r="FF49" s="1067"/>
      <c r="FG49" s="1084"/>
      <c r="FH49" s="1084"/>
      <c r="FI49" s="1144"/>
      <c r="FJ49" s="1114">
        <v>614</v>
      </c>
      <c r="FK49" s="1124" t="s">
        <v>793</v>
      </c>
      <c r="FL49" s="133"/>
      <c r="FM49" s="122"/>
      <c r="FP49" s="172"/>
      <c r="FQ49" s="173">
        <f>DT49/1000</f>
        <v>0.61399999999999999</v>
      </c>
      <c r="FR49" s="133"/>
      <c r="FS49" s="133"/>
      <c r="GF49" s="175"/>
      <c r="GJ49" s="165"/>
      <c r="GK49" s="294">
        <v>42902</v>
      </c>
      <c r="GL49" s="1232" t="s">
        <v>497</v>
      </c>
      <c r="GM49" s="1231">
        <f>DATEDIF(EQ49,GK49,"m")</f>
        <v>0</v>
      </c>
      <c r="GN49" s="178"/>
      <c r="GP49" s="295">
        <v>5.3</v>
      </c>
      <c r="GR49" s="165"/>
      <c r="GS49" s="165"/>
      <c r="GT49" s="165"/>
      <c r="HI49" s="371"/>
      <c r="HJ49" s="991"/>
      <c r="HK49" s="991"/>
      <c r="HL49" s="991"/>
      <c r="HM49" s="991"/>
      <c r="HN49" s="991"/>
      <c r="HO49" s="1022"/>
      <c r="HP49" s="1022"/>
      <c r="HQ49" s="991"/>
      <c r="HR49" s="991"/>
      <c r="HS49" s="991"/>
      <c r="HT49" s="991"/>
      <c r="HU49" s="991"/>
      <c r="HV49" s="991"/>
      <c r="HW49" s="991"/>
      <c r="HX49" s="991"/>
      <c r="HY49" s="991"/>
      <c r="HZ49" s="991"/>
      <c r="IA49" s="991"/>
      <c r="IB49" s="1022"/>
      <c r="IC49" s="991"/>
      <c r="ID49" s="991"/>
      <c r="IE49" s="991"/>
      <c r="IF49" s="991"/>
      <c r="IG49" s="991"/>
      <c r="IH49" s="991"/>
      <c r="II49" s="991"/>
      <c r="IJ49" s="991"/>
      <c r="IK49" s="1022"/>
      <c r="IL49" s="991"/>
      <c r="IM49" s="991"/>
      <c r="IN49" s="1022"/>
      <c r="IO49" s="991"/>
      <c r="IP49" s="991"/>
      <c r="IQ49" s="991"/>
      <c r="IR49" s="991"/>
      <c r="IS49" s="991"/>
      <c r="IT49" s="1022"/>
      <c r="IU49" s="991"/>
      <c r="IV49" s="991"/>
      <c r="IW49" s="991"/>
      <c r="IX49" s="991"/>
      <c r="IY49" s="991"/>
      <c r="IZ49" s="991"/>
      <c r="JA49" s="991"/>
      <c r="JB49" s="991"/>
      <c r="JC49" s="991"/>
      <c r="JD49" s="991"/>
      <c r="JE49" s="991"/>
      <c r="JF49" s="991"/>
      <c r="JG49" s="125"/>
      <c r="JH49" s="125"/>
      <c r="JI49" s="125"/>
      <c r="JJ49" s="182"/>
      <c r="JK49" s="183"/>
      <c r="JL49" s="183"/>
      <c r="JM49" s="183"/>
      <c r="JN49" s="183"/>
      <c r="JO49" s="183"/>
      <c r="JP49" s="183"/>
      <c r="JQ49" s="183"/>
      <c r="JR49" s="183"/>
      <c r="JS49" s="183"/>
      <c r="JT49" s="183"/>
      <c r="JU49" s="183"/>
      <c r="JV49" s="183"/>
      <c r="JW49" s="183"/>
      <c r="JX49" s="183"/>
      <c r="JY49" s="183"/>
      <c r="JZ49" s="183"/>
      <c r="KA49" s="183"/>
      <c r="KB49" s="183"/>
      <c r="KC49" s="183"/>
      <c r="KD49" s="183"/>
      <c r="KE49" s="183"/>
      <c r="KF49" s="183"/>
      <c r="KG49" s="183"/>
      <c r="KH49" s="183"/>
      <c r="KI49" s="183"/>
      <c r="KJ49" s="183"/>
      <c r="KK49" s="183"/>
      <c r="KL49" s="183"/>
      <c r="KM49" s="183"/>
      <c r="KN49" s="183"/>
      <c r="KO49" s="183"/>
      <c r="KP49" s="183"/>
      <c r="KQ49" s="183"/>
      <c r="KR49" s="183"/>
      <c r="KS49" s="183"/>
      <c r="KT49" s="183"/>
      <c r="KU49" s="183"/>
      <c r="KV49" s="183"/>
      <c r="KW49" s="183"/>
      <c r="KX49" s="183"/>
      <c r="KY49" s="183"/>
      <c r="KZ49" s="183"/>
      <c r="LA49" s="183"/>
      <c r="LB49" s="183"/>
      <c r="LC49" s="183"/>
      <c r="LD49" s="1434"/>
      <c r="LE49" s="125"/>
      <c r="LF49" s="175"/>
      <c r="LG49" s="175"/>
      <c r="LH49" s="175"/>
      <c r="LI49" s="175"/>
      <c r="LJ49" s="175"/>
      <c r="LK49" s="175"/>
      <c r="LL49" s="175"/>
      <c r="LM49" s="175"/>
      <c r="LN49" s="175"/>
      <c r="LO49" s="175"/>
      <c r="LP49" s="175"/>
      <c r="LQ49" s="175"/>
      <c r="LR49" s="175"/>
      <c r="LS49" s="175"/>
      <c r="LT49" s="175"/>
      <c r="LU49" s="175"/>
      <c r="LV49" s="175"/>
      <c r="LW49" s="175"/>
      <c r="LX49" s="175"/>
      <c r="LY49" s="183"/>
      <c r="LZ49" s="183"/>
    </row>
    <row r="50" spans="1:338" ht="14.45" hidden="1" customHeight="1">
      <c r="A50" s="122">
        <v>87</v>
      </c>
      <c r="B50" s="122">
        <f>COUNTIFS($D$3:D50,D50,$F$3:F50,F50)</f>
        <v>1</v>
      </c>
      <c r="C50" s="184">
        <v>10391</v>
      </c>
      <c r="D50" s="398" t="s">
        <v>929</v>
      </c>
      <c r="E50" s="186" t="s">
        <v>930</v>
      </c>
      <c r="F50" s="187">
        <v>5460262544</v>
      </c>
      <c r="G50" s="125">
        <v>65</v>
      </c>
      <c r="H50" s="398" t="s">
        <v>931</v>
      </c>
      <c r="I50" s="269" t="s">
        <v>770</v>
      </c>
      <c r="J50" s="376" t="s">
        <v>763</v>
      </c>
      <c r="K50" s="125" t="s">
        <v>478</v>
      </c>
      <c r="L50" s="125">
        <v>2</v>
      </c>
      <c r="M50" s="188" t="s">
        <v>932</v>
      </c>
      <c r="N50" s="253" t="s">
        <v>933</v>
      </c>
      <c r="O50" s="225"/>
      <c r="P50" s="225" t="s">
        <v>934</v>
      </c>
      <c r="Q50" s="225"/>
      <c r="R50" s="253"/>
      <c r="S50" s="194" t="s">
        <v>484</v>
      </c>
      <c r="T50" s="197" t="s">
        <v>484</v>
      </c>
      <c r="U50" s="197" t="s">
        <v>484</v>
      </c>
      <c r="V50" s="254" t="s">
        <v>549</v>
      </c>
      <c r="W50" s="255" t="s">
        <v>484</v>
      </c>
      <c r="X50" s="999" t="s">
        <v>484</v>
      </c>
      <c r="Y50" s="1008" t="s">
        <v>484</v>
      </c>
      <c r="Z50" s="319"/>
      <c r="AA50" s="225"/>
      <c r="AB50" s="373"/>
      <c r="AC50" s="256">
        <v>23210</v>
      </c>
      <c r="AD50" s="257">
        <v>54</v>
      </c>
      <c r="AE50" s="225"/>
      <c r="AF50" s="225"/>
      <c r="AG50" s="216" t="s">
        <v>935</v>
      </c>
      <c r="AH50" s="256">
        <v>100</v>
      </c>
      <c r="AK50" s="134"/>
      <c r="AO50" s="136">
        <v>64.400000000000006</v>
      </c>
      <c r="AP50" s="137">
        <v>19.7</v>
      </c>
      <c r="AQ50" s="138">
        <v>11.5</v>
      </c>
      <c r="AR50" s="139">
        <f t="shared" ref="AR50:AR81" si="26">AO50+AP50+AQ50</f>
        <v>95.600000000000009</v>
      </c>
      <c r="AS50" s="140">
        <f t="shared" ref="AS50:AS81" si="27">AO50/AP50</f>
        <v>3.2690355329949243</v>
      </c>
      <c r="AT50" s="141">
        <f t="shared" ref="AT50:AT81" si="28">AO50/AP50*AQ50</f>
        <v>37.593908629441628</v>
      </c>
      <c r="AU50" s="142">
        <f t="shared" ref="AU50:AU81" si="29">AO50/(AP50+AQ50)</f>
        <v>2.0641025641025643</v>
      </c>
      <c r="AV50" s="145">
        <v>60.536000000000001</v>
      </c>
      <c r="AW50" s="143">
        <f t="shared" ref="AW50:AW56" si="30">95-AY50</f>
        <v>94</v>
      </c>
      <c r="AX50" s="144">
        <v>0.64400000000000002</v>
      </c>
      <c r="AY50" s="145">
        <v>1</v>
      </c>
      <c r="AZ50" s="149" t="s">
        <v>487</v>
      </c>
      <c r="BA50" s="365">
        <v>4.9000000000000004</v>
      </c>
      <c r="BB50" s="207" t="s">
        <v>487</v>
      </c>
      <c r="BC50" s="260"/>
      <c r="BD50" s="171"/>
      <c r="BE50"/>
      <c r="BF50"/>
      <c r="BG50" s="145"/>
      <c r="BH50" s="233" t="s">
        <v>487</v>
      </c>
      <c r="BI50" s="261"/>
      <c r="BJ50" s="122">
        <v>34.799999999999997</v>
      </c>
      <c r="BK50" s="122">
        <v>65.2</v>
      </c>
      <c r="BL50" s="306">
        <f>BJ50/BK50</f>
        <v>0.53374233128834347</v>
      </c>
      <c r="BM50" s="151" t="s">
        <v>487</v>
      </c>
      <c r="BN50" s="122" t="s">
        <v>487</v>
      </c>
      <c r="BO50" s="149" t="s">
        <v>487</v>
      </c>
      <c r="BP50" s="143">
        <v>49.5</v>
      </c>
      <c r="BQ50" s="234">
        <v>69.23</v>
      </c>
      <c r="BR50" s="174" t="s">
        <v>487</v>
      </c>
      <c r="BS50" s="153" t="s">
        <v>487</v>
      </c>
      <c r="BT50" s="153" t="s">
        <v>487</v>
      </c>
      <c r="BU50" s="174"/>
      <c r="BV50" s="153" t="s">
        <v>487</v>
      </c>
      <c r="BW50" s="1039" t="s">
        <v>487</v>
      </c>
      <c r="BX50" s="153" t="s">
        <v>487</v>
      </c>
      <c r="BY50" s="153" t="s">
        <v>487</v>
      </c>
      <c r="BZ50" s="153" t="s">
        <v>487</v>
      </c>
      <c r="CA50" s="153" t="s">
        <v>487</v>
      </c>
      <c r="CB50" s="153" t="s">
        <v>487</v>
      </c>
      <c r="CC50" s="153" t="s">
        <v>487</v>
      </c>
      <c r="CD50" s="262" t="s">
        <v>487</v>
      </c>
      <c r="CJ50" s="264"/>
      <c r="CK50" s="265"/>
      <c r="CM50" s="145"/>
      <c r="CN50" s="145"/>
      <c r="CO50" s="145"/>
      <c r="CP50" s="171"/>
      <c r="CQ50"/>
      <c r="CR50"/>
      <c r="CS50"/>
      <c r="CT50" s="145"/>
      <c r="CU50" s="236"/>
      <c r="CV50" s="236"/>
      <c r="CW50" s="145"/>
      <c r="CX50" s="145"/>
      <c r="CZ50" s="145"/>
      <c r="DB50" s="237" t="s">
        <v>301</v>
      </c>
      <c r="DD50" s="420"/>
      <c r="DE50" s="991"/>
      <c r="DF50" s="991"/>
      <c r="DG50" s="991"/>
      <c r="DH50" s="991"/>
      <c r="DI50" s="125" t="s">
        <v>515</v>
      </c>
      <c r="DJ50" s="421" t="s">
        <v>935</v>
      </c>
      <c r="DK50" s="166">
        <v>2</v>
      </c>
      <c r="DL50" s="166"/>
      <c r="DM50" s="166"/>
      <c r="DN50" s="164">
        <v>0</v>
      </c>
      <c r="DO50" s="166">
        <v>0</v>
      </c>
      <c r="DP50" s="166"/>
      <c r="DQ50" s="166"/>
      <c r="DR50" s="165">
        <v>2.2000000000000002</v>
      </c>
      <c r="DS50" s="125" t="s">
        <v>490</v>
      </c>
      <c r="DT50" s="125" t="s">
        <v>490</v>
      </c>
      <c r="DU50" s="125" t="s">
        <v>490</v>
      </c>
      <c r="DV50" s="125" t="s">
        <v>490</v>
      </c>
      <c r="DW50" s="125" t="s">
        <v>490</v>
      </c>
      <c r="DX50" s="125" t="s">
        <v>490</v>
      </c>
      <c r="DY50" s="125" t="s">
        <v>490</v>
      </c>
      <c r="DZ50" s="125" t="s">
        <v>490</v>
      </c>
      <c r="EA50" s="125" t="s">
        <v>490</v>
      </c>
      <c r="EC50" s="166"/>
      <c r="ED50" s="166"/>
      <c r="EE50" s="166">
        <v>2</v>
      </c>
      <c r="EF50" s="166"/>
      <c r="EG50" s="166"/>
      <c r="EH50" s="166">
        <v>1</v>
      </c>
      <c r="EI50" s="166">
        <v>164</v>
      </c>
      <c r="EJ50" s="166">
        <v>65</v>
      </c>
      <c r="EK50" s="167">
        <v>24.2</v>
      </c>
      <c r="EL50" s="166">
        <v>1</v>
      </c>
      <c r="EM50" s="166"/>
      <c r="EN50" s="166">
        <v>1</v>
      </c>
      <c r="EO50" s="166">
        <v>1</v>
      </c>
      <c r="EP50" s="242"/>
      <c r="EQ50" s="1230">
        <v>43528</v>
      </c>
      <c r="ER50" s="1071">
        <v>10391</v>
      </c>
      <c r="ES50" s="1072">
        <v>67</v>
      </c>
      <c r="ET50" s="1008">
        <v>119099</v>
      </c>
      <c r="EU50" s="1008">
        <v>2</v>
      </c>
      <c r="EV50" s="1074">
        <f>ET50/ES50*EU50</f>
        <v>3555.1940298507461</v>
      </c>
      <c r="EW50" s="1008">
        <v>5007</v>
      </c>
      <c r="EX50" s="1075">
        <f>EW50/ES50*EU50</f>
        <v>149.46268656716418</v>
      </c>
      <c r="EY50" s="1075">
        <f>L50*EX50</f>
        <v>298.92537313432837</v>
      </c>
      <c r="EZ50" s="1009"/>
      <c r="FA50" s="1009"/>
      <c r="FB50" s="1009"/>
      <c r="FC50" s="1009"/>
      <c r="FD50" s="1068"/>
      <c r="FE50" s="1068"/>
      <c r="FF50" s="1068"/>
      <c r="FG50" s="1080"/>
      <c r="FH50" s="1084"/>
      <c r="FI50" s="1080"/>
      <c r="FJ50" s="1085"/>
      <c r="FK50" s="1017"/>
      <c r="FL50" s="133"/>
      <c r="FM50" s="172">
        <f>EW50*100/ET50</f>
        <v>4.2040655253192725</v>
      </c>
      <c r="FN50" s="213">
        <f>EX50/1000</f>
        <v>0.14946268656716419</v>
      </c>
      <c r="FP50" s="172">
        <v>4.2040655253192725</v>
      </c>
      <c r="FQ50" s="213">
        <v>0.14946268656716419</v>
      </c>
      <c r="FR50" s="222"/>
      <c r="FS50" s="222"/>
      <c r="FT50" s="223"/>
      <c r="FU50" s="223"/>
      <c r="FV50" s="223"/>
      <c r="FW50" s="125">
        <v>0</v>
      </c>
      <c r="FX50" s="125">
        <v>3</v>
      </c>
      <c r="FY50" s="125">
        <v>1</v>
      </c>
      <c r="GA50" s="175">
        <v>0</v>
      </c>
      <c r="GD50" s="125">
        <v>1</v>
      </c>
      <c r="GE50" s="389" t="s">
        <v>936</v>
      </c>
      <c r="GF50" s="389" t="s">
        <v>937</v>
      </c>
      <c r="GJ50" s="165"/>
      <c r="GK50" s="214">
        <v>43528</v>
      </c>
      <c r="GL50" s="1232" t="s">
        <v>497</v>
      </c>
      <c r="GM50" s="1231">
        <f>DATEDIF(EQ50,GK50,"m")</f>
        <v>0</v>
      </c>
      <c r="GN50" s="178"/>
      <c r="GP50" s="179">
        <v>0.71320324543012503</v>
      </c>
      <c r="GR50" s="165"/>
      <c r="GS50" s="165"/>
      <c r="GT50" s="165"/>
      <c r="HI50" s="165"/>
      <c r="HJ50" s="180"/>
      <c r="HK50" s="180"/>
      <c r="HL50" s="180"/>
      <c r="HM50" s="180"/>
      <c r="HN50" s="180"/>
      <c r="HO50" s="181"/>
      <c r="HP50" s="181"/>
      <c r="HQ50" s="180"/>
      <c r="HR50" s="180"/>
      <c r="HS50" s="180"/>
      <c r="HT50" s="180"/>
      <c r="HU50" s="180"/>
      <c r="HV50" s="180"/>
      <c r="HW50" s="180"/>
      <c r="HX50" s="180"/>
      <c r="HY50" s="180"/>
      <c r="HZ50" s="180"/>
      <c r="IA50" s="180"/>
      <c r="IB50" s="181"/>
      <c r="IC50" s="180"/>
      <c r="ID50" s="180"/>
      <c r="IE50" s="180"/>
      <c r="IF50" s="180"/>
      <c r="IG50" s="180"/>
      <c r="IH50" s="180"/>
      <c r="II50" s="180"/>
      <c r="IJ50" s="180"/>
      <c r="IK50" s="181"/>
      <c r="IL50" s="180"/>
      <c r="IM50" s="180"/>
      <c r="IN50" s="181"/>
      <c r="IO50" s="180"/>
      <c r="IP50" s="180"/>
      <c r="IQ50" s="180"/>
      <c r="IR50" s="180"/>
      <c r="IS50" s="180"/>
      <c r="IT50" s="181"/>
      <c r="IU50" s="180"/>
      <c r="IV50" s="180"/>
      <c r="IW50" s="180"/>
      <c r="IX50" s="180"/>
      <c r="IY50" s="180"/>
      <c r="IZ50" s="180"/>
      <c r="JA50" s="180"/>
      <c r="JB50" s="180"/>
      <c r="JC50" s="180"/>
      <c r="JD50" s="180"/>
      <c r="JE50" s="180"/>
      <c r="JF50" s="765"/>
      <c r="JG50" s="125"/>
      <c r="JH50" s="125"/>
      <c r="JI50" s="125"/>
      <c r="JJ50" s="182"/>
      <c r="JK50" s="183"/>
      <c r="JL50" s="183"/>
      <c r="JM50" s="183"/>
      <c r="JN50" s="183"/>
      <c r="JO50" s="183"/>
      <c r="JP50" s="183"/>
      <c r="JQ50" s="183"/>
      <c r="JR50" s="183"/>
      <c r="JS50" s="183"/>
      <c r="JT50" s="183"/>
      <c r="JU50" s="183"/>
      <c r="JV50" s="183"/>
      <c r="JW50" s="183"/>
      <c r="JX50" s="183"/>
      <c r="JY50" s="183"/>
      <c r="JZ50" s="183"/>
      <c r="KA50" s="183"/>
      <c r="KB50" s="183"/>
      <c r="KC50" s="183"/>
      <c r="KD50" s="183"/>
      <c r="KE50" s="183"/>
      <c r="KF50" s="183"/>
      <c r="KG50" s="183"/>
      <c r="KH50" s="183"/>
      <c r="KI50" s="183"/>
      <c r="KJ50" s="183"/>
      <c r="KK50" s="183"/>
      <c r="KL50" s="183"/>
      <c r="KM50" s="183"/>
      <c r="KN50" s="183"/>
      <c r="KO50" s="183"/>
      <c r="KP50" s="183"/>
      <c r="KQ50" s="183"/>
      <c r="KR50" s="183"/>
      <c r="KS50" s="183"/>
      <c r="KT50" s="183"/>
      <c r="KU50" s="183"/>
      <c r="KV50" s="183"/>
      <c r="KW50" s="183"/>
      <c r="KX50" s="183"/>
      <c r="KY50" s="183"/>
      <c r="KZ50" s="183"/>
      <c r="LA50" s="183"/>
      <c r="LB50" s="183"/>
      <c r="LC50" s="183"/>
      <c r="LD50" s="1434"/>
      <c r="LE50" s="125"/>
      <c r="LF50" s="175"/>
      <c r="LG50" s="175"/>
      <c r="LH50" s="175"/>
      <c r="LI50" s="175"/>
      <c r="LJ50" s="175"/>
      <c r="LK50" s="175"/>
      <c r="LL50" s="175"/>
      <c r="LM50" s="175"/>
      <c r="LN50" s="175"/>
      <c r="LO50" s="175"/>
      <c r="LP50" s="175"/>
      <c r="LQ50" s="175"/>
      <c r="LR50" s="175"/>
      <c r="LS50" s="175"/>
      <c r="LT50" s="175"/>
      <c r="LU50" s="175"/>
      <c r="LV50" s="175"/>
      <c r="LW50" s="175"/>
      <c r="LX50" s="175"/>
      <c r="LY50" s="183"/>
      <c r="LZ50" s="183"/>
    </row>
    <row r="51" spans="1:338" ht="14.45" hidden="1" customHeight="1">
      <c r="A51" s="122">
        <v>287</v>
      </c>
      <c r="B51" s="122">
        <f>COUNTIFS($D$3:D51,D51,$F$3:F51,F51)</f>
        <v>1</v>
      </c>
      <c r="C51" s="184">
        <v>7426</v>
      </c>
      <c r="D51" s="398" t="s">
        <v>1767</v>
      </c>
      <c r="E51" s="186" t="s">
        <v>1485</v>
      </c>
      <c r="F51" s="187">
        <v>455408485</v>
      </c>
      <c r="G51" s="125">
        <v>72</v>
      </c>
      <c r="H51" s="398" t="s">
        <v>565</v>
      </c>
      <c r="I51" s="189" t="s">
        <v>1524</v>
      </c>
      <c r="J51" s="190" t="s">
        <v>477</v>
      </c>
      <c r="K51" s="175" t="s">
        <v>478</v>
      </c>
      <c r="L51" s="125">
        <v>10</v>
      </c>
      <c r="M51" s="188">
        <v>8</v>
      </c>
      <c r="N51" s="191" t="s">
        <v>490</v>
      </c>
      <c r="O51" s="186" t="s">
        <v>481</v>
      </c>
      <c r="P51" s="192" t="s">
        <v>502</v>
      </c>
      <c r="Q51" s="192"/>
      <c r="R51" s="193"/>
      <c r="S51" s="194" t="s">
        <v>503</v>
      </c>
      <c r="T51" s="195" t="s">
        <v>504</v>
      </c>
      <c r="U51" s="196" t="s">
        <v>484</v>
      </c>
      <c r="V51" s="197" t="s">
        <v>505</v>
      </c>
      <c r="W51" s="198" t="s">
        <v>506</v>
      </c>
      <c r="X51" s="999" t="s">
        <v>484</v>
      </c>
      <c r="Y51" s="999" t="s">
        <v>484</v>
      </c>
      <c r="Z51" s="199"/>
      <c r="AA51" s="200"/>
      <c r="AB51" s="201"/>
      <c r="AC51" s="202"/>
      <c r="AD51" s="202"/>
      <c r="AE51" s="202"/>
      <c r="AF51" s="202"/>
      <c r="AG51" s="203" t="s">
        <v>485</v>
      </c>
      <c r="AH51" s="1009"/>
      <c r="AI51" s="122">
        <v>54.4</v>
      </c>
      <c r="AJ51" s="122">
        <v>90.2</v>
      </c>
      <c r="AK51" s="134">
        <v>49.068800000000003</v>
      </c>
      <c r="AL51" s="122">
        <v>319299</v>
      </c>
      <c r="AM51" s="135">
        <v>127.7196</v>
      </c>
      <c r="AN51" s="122">
        <v>4</v>
      </c>
      <c r="AO51" s="136">
        <v>12.3</v>
      </c>
      <c r="AP51" s="137">
        <v>12.2</v>
      </c>
      <c r="AQ51" s="138">
        <v>74.5</v>
      </c>
      <c r="AR51" s="139">
        <f t="shared" si="26"/>
        <v>99</v>
      </c>
      <c r="AS51" s="140">
        <f t="shared" si="27"/>
        <v>1.0081967213114755</v>
      </c>
      <c r="AT51" s="141">
        <f t="shared" si="28"/>
        <v>75.110655737704931</v>
      </c>
      <c r="AU51" s="142">
        <f t="shared" si="29"/>
        <v>0.14186851211072665</v>
      </c>
      <c r="AV51" s="143">
        <v>11.0823</v>
      </c>
      <c r="AW51" s="143">
        <f t="shared" si="30"/>
        <v>90.1</v>
      </c>
      <c r="AX51" s="144">
        <v>0.60270000000000012</v>
      </c>
      <c r="AY51" s="145">
        <v>4.9000000000000004</v>
      </c>
      <c r="AZ51" s="149" t="s">
        <v>487</v>
      </c>
      <c r="BA51" s="204">
        <v>4.34</v>
      </c>
      <c r="BB51" s="205">
        <v>1.5949034824572841E-2</v>
      </c>
      <c r="BC51" s="148"/>
      <c r="BD51" s="153"/>
      <c r="BE51" s="149"/>
      <c r="BF51" s="149"/>
      <c r="BG51" s="145"/>
      <c r="BH51" s="149"/>
      <c r="BJ51" s="149">
        <v>66.400000000000006</v>
      </c>
      <c r="BK51" s="149">
        <v>33.299999999999997</v>
      </c>
      <c r="BL51" s="150">
        <v>1.9939939939939944</v>
      </c>
      <c r="BM51" s="206">
        <v>0.3</v>
      </c>
      <c r="BN51" s="153">
        <f>BM51*100/AO51</f>
        <v>2.4390243902439024</v>
      </c>
      <c r="BO51" s="149" t="s">
        <v>487</v>
      </c>
      <c r="BP51" s="149">
        <v>16.5</v>
      </c>
      <c r="BQ51" s="207">
        <v>29.700000000000003</v>
      </c>
      <c r="BR51" s="152"/>
      <c r="BS51" s="153">
        <f>BX51+BZ51</f>
        <v>54.9</v>
      </c>
      <c r="BT51" s="152">
        <v>91.8</v>
      </c>
      <c r="BU51" s="152">
        <v>7198.1081081081074</v>
      </c>
      <c r="BV51" s="152">
        <f>100-BT51</f>
        <v>8.2000000000000028</v>
      </c>
      <c r="BW51" s="1039">
        <f>BY51+CA51+CC51</f>
        <v>10.784799999999999</v>
      </c>
      <c r="BX51" s="152">
        <v>13.9</v>
      </c>
      <c r="BY51" s="145">
        <f>BX51*AP51/100</f>
        <v>1.6957999999999998</v>
      </c>
      <c r="BZ51" s="152">
        <v>41</v>
      </c>
      <c r="CA51" s="145">
        <f>BZ51*AP51/100</f>
        <v>5.0019999999999998</v>
      </c>
      <c r="CB51" s="152">
        <v>33.5</v>
      </c>
      <c r="CC51" s="145">
        <f>CB51*AP51/100</f>
        <v>4.0869999999999997</v>
      </c>
      <c r="CD51" s="208"/>
      <c r="CL51" s="157">
        <f>BX51/BZ51</f>
        <v>0.33902439024390246</v>
      </c>
      <c r="CM51" s="145"/>
      <c r="CN51" s="145"/>
      <c r="CO51" s="145"/>
      <c r="CP51" s="153"/>
      <c r="CQ51" s="149"/>
      <c r="CR51" s="149"/>
      <c r="CS51" s="149"/>
      <c r="CT51" s="145"/>
      <c r="CU51" s="236"/>
      <c r="CV51" s="236"/>
      <c r="CW51" s="145"/>
      <c r="CX51" s="145"/>
      <c r="CY51" s="158"/>
      <c r="CZ51" s="145"/>
      <c r="DA51" s="209">
        <v>6</v>
      </c>
      <c r="DB51" s="149" t="s">
        <v>685</v>
      </c>
      <c r="DE51" s="1066"/>
      <c r="DF51" s="1066"/>
      <c r="DG51" s="1066"/>
      <c r="DH51" s="1066"/>
      <c r="DI51" s="296" t="s">
        <v>515</v>
      </c>
      <c r="DJ51" s="220" t="s">
        <v>2013</v>
      </c>
      <c r="DK51" s="162">
        <v>2</v>
      </c>
      <c r="DL51" s="163" t="s">
        <v>476</v>
      </c>
      <c r="DM51" s="163" t="s">
        <v>1717</v>
      </c>
      <c r="DN51" s="163" t="s">
        <v>618</v>
      </c>
      <c r="DO51" s="163">
        <v>1</v>
      </c>
      <c r="DP51" s="168">
        <v>35796</v>
      </c>
      <c r="DQ51" s="163">
        <v>1</v>
      </c>
      <c r="DR51" s="165">
        <v>16.899999999999999</v>
      </c>
      <c r="DS51" s="125">
        <v>32.9</v>
      </c>
      <c r="DT51" s="125">
        <v>1669</v>
      </c>
      <c r="DU51" s="125">
        <v>25.7</v>
      </c>
      <c r="DV51" s="125">
        <v>74.3</v>
      </c>
      <c r="DW51" s="125">
        <v>6</v>
      </c>
      <c r="DX51" s="125">
        <v>4893</v>
      </c>
      <c r="DY51" s="125" t="s">
        <v>490</v>
      </c>
      <c r="DZ51" s="125">
        <v>7.19</v>
      </c>
      <c r="EA51" s="125">
        <v>0</v>
      </c>
      <c r="EC51" s="163">
        <v>4</v>
      </c>
      <c r="ED51" s="166">
        <v>8</v>
      </c>
      <c r="EE51" s="166">
        <v>10</v>
      </c>
      <c r="EF51" s="166"/>
      <c r="EG51" s="166">
        <v>2</v>
      </c>
      <c r="EH51" s="166">
        <v>1</v>
      </c>
      <c r="EI51" s="166">
        <v>160</v>
      </c>
      <c r="EJ51" s="166">
        <v>85</v>
      </c>
      <c r="EK51" s="167">
        <f t="shared" ref="EK51:EK60" si="31">EJ51/(EI51*EI51*0.01*0.01)</f>
        <v>33.203125</v>
      </c>
      <c r="EL51" s="166">
        <v>2</v>
      </c>
      <c r="EM51" s="1302">
        <v>43062</v>
      </c>
      <c r="EN51" s="166" t="s">
        <v>490</v>
      </c>
      <c r="EO51" s="166" t="s">
        <v>490</v>
      </c>
      <c r="EP51" s="166" t="s">
        <v>490</v>
      </c>
      <c r="EQ51" s="176"/>
      <c r="ER51" s="1067">
        <v>7426</v>
      </c>
      <c r="ES51" s="1083"/>
      <c r="ET51" s="1083"/>
      <c r="EU51" s="1083"/>
      <c r="EV51" s="1083"/>
      <c r="EW51" s="1083"/>
      <c r="EX51" s="1198"/>
      <c r="EY51" s="1198"/>
      <c r="EZ51" s="1083">
        <v>75</v>
      </c>
      <c r="FA51" s="1083">
        <v>650079</v>
      </c>
      <c r="FB51" s="1083">
        <v>10</v>
      </c>
      <c r="FC51" s="1074">
        <v>866.77199999999993</v>
      </c>
      <c r="FD51" s="1140">
        <v>471.52396799999997</v>
      </c>
      <c r="FE51" s="1140"/>
      <c r="FF51" s="1166"/>
      <c r="FG51" s="1081">
        <v>3.5395867723949932</v>
      </c>
      <c r="FH51" s="1112"/>
      <c r="FI51" s="1144" t="e">
        <v>#DIV/0!</v>
      </c>
      <c r="FJ51" s="1085">
        <v>1669</v>
      </c>
      <c r="FK51" s="1154" t="s">
        <v>485</v>
      </c>
      <c r="FL51" s="133"/>
      <c r="FM51" s="122">
        <v>54.4</v>
      </c>
      <c r="FP51" s="172">
        <v>54.4</v>
      </c>
      <c r="FQ51" s="213">
        <f>FD51/1000</f>
        <v>0.47152396799999996</v>
      </c>
      <c r="FR51" s="133"/>
      <c r="FS51" s="133"/>
      <c r="GF51" s="175"/>
      <c r="GJ51" s="1304">
        <f>DATEDIF(DP51,GK51,"m")</f>
        <v>238</v>
      </c>
      <c r="GK51" s="214">
        <v>43055</v>
      </c>
      <c r="GL51" s="1305" t="s">
        <v>1958</v>
      </c>
      <c r="GM51" s="177"/>
      <c r="GN51" s="178"/>
      <c r="GP51" s="340">
        <v>6</v>
      </c>
      <c r="GR51" s="165"/>
      <c r="GS51" s="252">
        <v>21.68</v>
      </c>
      <c r="GT51" s="165"/>
      <c r="GV51" s="249">
        <v>0</v>
      </c>
      <c r="GW51" s="249">
        <v>0</v>
      </c>
      <c r="GX51" s="249">
        <v>7779.93</v>
      </c>
      <c r="GY51" s="249">
        <v>0</v>
      </c>
      <c r="GZ51" s="249">
        <v>15.12</v>
      </c>
      <c r="HA51" s="249">
        <v>0</v>
      </c>
      <c r="HB51" s="249">
        <v>152333.29999999999</v>
      </c>
      <c r="HC51" s="249">
        <v>110.24</v>
      </c>
      <c r="HD51" s="249">
        <v>2859.7</v>
      </c>
      <c r="HE51" s="249">
        <v>332.64</v>
      </c>
      <c r="HF51" s="249">
        <v>33.46</v>
      </c>
      <c r="HG51" s="249">
        <v>0</v>
      </c>
      <c r="HH51" s="249">
        <v>271.33</v>
      </c>
      <c r="HI51" s="215"/>
      <c r="HJ51" s="215"/>
      <c r="HK51" s="215"/>
      <c r="HL51" s="215"/>
      <c r="HM51" s="215"/>
      <c r="HN51" s="215"/>
      <c r="HO51" s="215"/>
      <c r="HP51" s="215"/>
      <c r="HQ51" s="215"/>
      <c r="HR51" s="215"/>
      <c r="HS51" s="215"/>
      <c r="HT51" s="215"/>
      <c r="HU51" s="215"/>
      <c r="HV51" s="215"/>
      <c r="HW51" s="215"/>
      <c r="HX51" s="215"/>
      <c r="HY51" s="215"/>
      <c r="HZ51" s="215"/>
      <c r="IA51" s="215"/>
      <c r="IB51" s="215"/>
      <c r="IC51" s="215"/>
      <c r="ID51" s="215"/>
      <c r="IE51" s="215"/>
      <c r="IF51" s="215"/>
      <c r="IG51" s="215"/>
      <c r="IH51" s="215"/>
      <c r="II51" s="215"/>
      <c r="IJ51" s="215"/>
      <c r="IK51" s="215"/>
      <c r="IL51" s="215"/>
      <c r="IM51" s="215"/>
      <c r="IN51" s="215"/>
      <c r="IO51" s="215"/>
      <c r="IP51" s="215"/>
      <c r="IQ51" s="215"/>
      <c r="IR51" s="215"/>
      <c r="IS51" s="215"/>
      <c r="IT51" s="215"/>
      <c r="IU51" s="215"/>
      <c r="IV51" s="215"/>
      <c r="IW51" s="215"/>
      <c r="IX51" s="215"/>
      <c r="IY51" s="215"/>
      <c r="IZ51" s="215"/>
      <c r="JA51" s="215"/>
      <c r="JB51" s="215"/>
      <c r="JC51" s="215"/>
      <c r="JD51" s="215"/>
      <c r="JE51" s="215"/>
      <c r="JF51" s="215"/>
      <c r="JG51" s="181"/>
      <c r="JH51" s="181"/>
      <c r="JI51" s="181"/>
      <c r="JJ51" s="182"/>
      <c r="JK51" s="183"/>
      <c r="JL51" s="183"/>
      <c r="JM51" s="183"/>
      <c r="JN51" s="183"/>
      <c r="JO51" s="183"/>
      <c r="JP51" s="183"/>
      <c r="JQ51" s="183"/>
      <c r="JR51" s="183"/>
      <c r="JS51" s="183"/>
      <c r="JT51" s="183"/>
      <c r="JU51" s="183"/>
      <c r="JV51" s="183"/>
      <c r="JW51" s="183"/>
      <c r="JX51" s="183"/>
      <c r="JY51" s="183"/>
      <c r="JZ51" s="183"/>
      <c r="KA51" s="183"/>
      <c r="KB51" s="183"/>
      <c r="KC51" s="183"/>
      <c r="KD51" s="183"/>
      <c r="KE51" s="183"/>
      <c r="KF51" s="183"/>
      <c r="KG51" s="183"/>
      <c r="KH51" s="183"/>
      <c r="KI51" s="183"/>
      <c r="KJ51" s="183"/>
      <c r="KK51" s="183"/>
      <c r="KL51" s="183"/>
      <c r="KM51" s="183"/>
      <c r="KN51" s="183"/>
      <c r="KO51" s="183"/>
      <c r="KP51" s="183"/>
      <c r="KQ51" s="183"/>
      <c r="KR51" s="183"/>
      <c r="KS51" s="183"/>
      <c r="KT51" s="183"/>
      <c r="KU51" s="183"/>
      <c r="KV51" s="183"/>
      <c r="KW51" s="183"/>
      <c r="KX51" s="183"/>
      <c r="KY51" s="183"/>
      <c r="KZ51" s="183"/>
      <c r="LA51" s="183"/>
      <c r="LB51" s="183"/>
      <c r="LC51" s="183"/>
      <c r="LD51" s="183"/>
      <c r="LE51" s="133"/>
    </row>
    <row r="52" spans="1:338" ht="14.45" hidden="1" customHeight="1">
      <c r="A52" s="122">
        <v>294</v>
      </c>
      <c r="B52" s="122">
        <f>COUNTIFS($D$3:D52,D52,$F$3:F52,F52)</f>
        <v>2</v>
      </c>
      <c r="C52" s="184">
        <v>7461</v>
      </c>
      <c r="D52" s="398" t="s">
        <v>1767</v>
      </c>
      <c r="E52" s="186" t="s">
        <v>1485</v>
      </c>
      <c r="F52" s="187">
        <v>455408485</v>
      </c>
      <c r="G52" s="125">
        <v>72</v>
      </c>
      <c r="H52" s="398" t="s">
        <v>830</v>
      </c>
      <c r="I52" s="189" t="s">
        <v>1524</v>
      </c>
      <c r="J52" s="376" t="s">
        <v>1720</v>
      </c>
      <c r="K52" s="175" t="s">
        <v>478</v>
      </c>
      <c r="L52" s="125">
        <v>9</v>
      </c>
      <c r="M52" s="188" t="s">
        <v>1449</v>
      </c>
      <c r="N52" s="191"/>
      <c r="O52" s="186" t="s">
        <v>481</v>
      </c>
      <c r="P52" s="192" t="s">
        <v>502</v>
      </c>
      <c r="Q52" s="192"/>
      <c r="R52" s="193"/>
      <c r="S52" s="194" t="s">
        <v>503</v>
      </c>
      <c r="T52" s="195" t="s">
        <v>504</v>
      </c>
      <c r="U52" s="196" t="s">
        <v>484</v>
      </c>
      <c r="V52" s="197" t="s">
        <v>505</v>
      </c>
      <c r="W52" s="198" t="s">
        <v>506</v>
      </c>
      <c r="X52" s="999" t="s">
        <v>484</v>
      </c>
      <c r="Y52" s="999" t="s">
        <v>484</v>
      </c>
      <c r="Z52" s="199"/>
      <c r="AA52" s="200"/>
      <c r="AB52" s="201"/>
      <c r="AC52" s="202"/>
      <c r="AD52" s="202"/>
      <c r="AE52" s="202"/>
      <c r="AF52" s="202"/>
      <c r="AG52" s="203" t="s">
        <v>1502</v>
      </c>
      <c r="AH52" s="352"/>
      <c r="AI52" s="122">
        <v>78</v>
      </c>
      <c r="AJ52" s="122">
        <v>91.2</v>
      </c>
      <c r="AK52" s="134">
        <v>71.13600000000001</v>
      </c>
      <c r="AL52" s="122">
        <v>680000</v>
      </c>
      <c r="AM52" s="135">
        <v>302.22222222222223</v>
      </c>
      <c r="AN52" s="122">
        <v>4</v>
      </c>
      <c r="AO52" s="136">
        <v>4.43</v>
      </c>
      <c r="AP52" s="137">
        <v>11.6</v>
      </c>
      <c r="AQ52" s="138">
        <v>83.1</v>
      </c>
      <c r="AR52" s="139">
        <f t="shared" si="26"/>
        <v>99.13</v>
      </c>
      <c r="AS52" s="140">
        <f t="shared" si="27"/>
        <v>0.38189655172413794</v>
      </c>
      <c r="AT52" s="141">
        <f t="shared" si="28"/>
        <v>31.73560344827586</v>
      </c>
      <c r="AU52" s="142">
        <f t="shared" si="29"/>
        <v>4.6779303062302012E-2</v>
      </c>
      <c r="AV52" s="143">
        <v>3.8443539999999996</v>
      </c>
      <c r="AW52" s="143">
        <f t="shared" si="30"/>
        <v>86.78</v>
      </c>
      <c r="AX52" s="144">
        <v>0.36414600000000003</v>
      </c>
      <c r="AY52" s="145">
        <v>8.2200000000000006</v>
      </c>
      <c r="AZ52" s="149" t="s">
        <v>487</v>
      </c>
      <c r="BA52" s="204">
        <v>7.31</v>
      </c>
      <c r="BB52" s="205">
        <v>4.855459964012594E-3</v>
      </c>
      <c r="BC52" s="148"/>
      <c r="BD52" s="153"/>
      <c r="BE52" s="149"/>
      <c r="BF52" s="149"/>
      <c r="BG52" s="145"/>
      <c r="BH52" s="149"/>
      <c r="BJ52" s="149">
        <v>70.2</v>
      </c>
      <c r="BK52" s="149">
        <v>29.3</v>
      </c>
      <c r="BL52" s="150">
        <v>2.3959044368600684</v>
      </c>
      <c r="BM52" s="206">
        <v>0.1</v>
      </c>
      <c r="BN52" s="153">
        <f>BM52*100/AO52</f>
        <v>2.2573363431151243</v>
      </c>
      <c r="BO52" s="149" t="s">
        <v>487</v>
      </c>
      <c r="BP52" s="149">
        <v>29.8</v>
      </c>
      <c r="BQ52" s="207">
        <v>63.2</v>
      </c>
      <c r="BR52" s="152"/>
      <c r="BS52" s="153">
        <f>BX52+BZ52</f>
        <v>78.400000000000006</v>
      </c>
      <c r="BT52" s="152">
        <v>99.7</v>
      </c>
      <c r="BU52" s="152">
        <v>5833.2432432432433</v>
      </c>
      <c r="BV52" s="152">
        <f>100-BT52</f>
        <v>0.29999999999999716</v>
      </c>
      <c r="BW52" s="1039">
        <f>BY52+CA52+CC52</f>
        <v>11.0548</v>
      </c>
      <c r="BX52" s="152">
        <v>14.5</v>
      </c>
      <c r="BY52" s="145">
        <f>BX52*AP52/100</f>
        <v>1.6819999999999999</v>
      </c>
      <c r="BZ52" s="152">
        <v>63.9</v>
      </c>
      <c r="CA52" s="145">
        <f>BZ52*AP52/100</f>
        <v>7.4123999999999999</v>
      </c>
      <c r="CB52" s="152">
        <v>16.899999999999999</v>
      </c>
      <c r="CC52" s="145">
        <f>CB52*AP52/100</f>
        <v>1.9603999999999997</v>
      </c>
      <c r="CD52" s="208"/>
      <c r="CL52" s="157">
        <f>BX52/BZ52</f>
        <v>0.2269170579029734</v>
      </c>
      <c r="CM52" s="145"/>
      <c r="CN52" s="145"/>
      <c r="CO52" s="145"/>
      <c r="CP52" s="153"/>
      <c r="CQ52" s="149"/>
      <c r="CR52" s="149"/>
      <c r="CS52" s="149"/>
      <c r="CT52" s="145"/>
      <c r="CU52" s="236"/>
      <c r="CV52" s="236"/>
      <c r="CW52" s="145"/>
      <c r="CX52" s="145"/>
      <c r="CY52" s="158"/>
      <c r="CZ52" s="145"/>
      <c r="DA52" s="158">
        <v>6</v>
      </c>
      <c r="DB52" s="149" t="s">
        <v>780</v>
      </c>
      <c r="DE52" s="1066"/>
      <c r="DF52" s="1066"/>
      <c r="DG52" s="1066"/>
      <c r="DH52" s="1066"/>
      <c r="DI52" s="219" t="s">
        <v>515</v>
      </c>
      <c r="DJ52" s="361" t="s">
        <v>485</v>
      </c>
      <c r="DK52" s="162">
        <v>2</v>
      </c>
      <c r="DL52" s="163" t="s">
        <v>476</v>
      </c>
      <c r="DM52" s="163" t="s">
        <v>1717</v>
      </c>
      <c r="DN52" s="164">
        <v>1</v>
      </c>
      <c r="DO52" s="163">
        <v>1</v>
      </c>
      <c r="DP52" s="168">
        <v>35796</v>
      </c>
      <c r="DQ52" s="163">
        <v>1</v>
      </c>
      <c r="DR52" s="165">
        <v>41.6</v>
      </c>
      <c r="DS52" s="125" t="s">
        <v>490</v>
      </c>
      <c r="DT52" s="125">
        <v>4256</v>
      </c>
      <c r="DU52" s="125">
        <v>76.2</v>
      </c>
      <c r="DV52" s="125">
        <v>23.8</v>
      </c>
      <c r="DW52" s="125" t="s">
        <v>490</v>
      </c>
      <c r="DX52" s="125" t="s">
        <v>490</v>
      </c>
      <c r="DY52" s="125" t="s">
        <v>490</v>
      </c>
      <c r="DZ52" s="125" t="s">
        <v>490</v>
      </c>
      <c r="EA52" s="125">
        <v>2</v>
      </c>
      <c r="EB52" s="149" t="s">
        <v>2016</v>
      </c>
      <c r="EC52" s="163">
        <v>4</v>
      </c>
      <c r="ED52" s="166" t="s">
        <v>1449</v>
      </c>
      <c r="EE52" s="166">
        <v>9</v>
      </c>
      <c r="EF52" s="166"/>
      <c r="EG52" s="166">
        <v>2</v>
      </c>
      <c r="EH52" s="166">
        <v>1</v>
      </c>
      <c r="EI52" s="166">
        <v>160</v>
      </c>
      <c r="EJ52" s="166">
        <v>85</v>
      </c>
      <c r="EK52" s="167">
        <f t="shared" si="31"/>
        <v>33.203125</v>
      </c>
      <c r="EL52" s="166">
        <v>2</v>
      </c>
      <c r="EM52" s="1302">
        <v>43062</v>
      </c>
      <c r="EN52" s="166" t="s">
        <v>490</v>
      </c>
      <c r="EO52" s="166" t="s">
        <v>490</v>
      </c>
      <c r="EP52" s="166" t="s">
        <v>490</v>
      </c>
      <c r="EQ52" s="176"/>
      <c r="ER52" s="1067">
        <v>7461</v>
      </c>
      <c r="ES52" s="1083"/>
      <c r="ET52" s="1083"/>
      <c r="EU52" s="1083"/>
      <c r="EV52" s="1083"/>
      <c r="EW52" s="1083"/>
      <c r="EX52" s="1161"/>
      <c r="EY52" s="1161"/>
      <c r="EZ52" s="1083">
        <v>25</v>
      </c>
      <c r="FA52" s="1083">
        <v>956354</v>
      </c>
      <c r="FB52" s="1083">
        <v>10</v>
      </c>
      <c r="FC52" s="1074">
        <v>3825.4160000000002</v>
      </c>
      <c r="FD52" s="1140">
        <v>2983.8244800000002</v>
      </c>
      <c r="FE52" s="1140"/>
      <c r="FF52" s="1166"/>
      <c r="FG52" s="1081">
        <v>1.4263573573201598</v>
      </c>
      <c r="FH52" s="1112"/>
      <c r="FI52" s="1144" t="e">
        <v>#DIV/0!</v>
      </c>
      <c r="FJ52" s="1085">
        <v>4256</v>
      </c>
      <c r="FK52" s="1154" t="s">
        <v>1502</v>
      </c>
      <c r="FL52" s="133"/>
      <c r="FM52" s="122">
        <v>78</v>
      </c>
      <c r="FP52" s="172">
        <v>78</v>
      </c>
      <c r="FQ52" s="213">
        <f>FD52/1000</f>
        <v>2.98382448</v>
      </c>
      <c r="FR52" s="133"/>
      <c r="FS52" s="133"/>
      <c r="GF52" s="175"/>
      <c r="GJ52" s="1304">
        <f>DATEDIF(DP52,GK52,"m")</f>
        <v>238</v>
      </c>
      <c r="GK52" s="214">
        <v>43062</v>
      </c>
      <c r="GL52" s="1305" t="s">
        <v>1958</v>
      </c>
      <c r="GM52" s="177"/>
      <c r="GN52" s="178"/>
      <c r="GP52" s="179">
        <v>14.922030519476321</v>
      </c>
      <c r="GR52" s="165"/>
      <c r="GS52" s="1149">
        <f>5.2*8</f>
        <v>41.6</v>
      </c>
      <c r="GT52" s="1149">
        <f>215*8</f>
        <v>1720</v>
      </c>
      <c r="GV52" s="249">
        <v>0</v>
      </c>
      <c r="GW52" s="249">
        <v>0</v>
      </c>
      <c r="GX52" s="249">
        <v>22542.14</v>
      </c>
      <c r="GY52" s="249">
        <v>0</v>
      </c>
      <c r="GZ52" s="249">
        <v>35.090000000000003</v>
      </c>
      <c r="HA52" s="249">
        <v>44.88</v>
      </c>
      <c r="HB52" s="249">
        <v>316297.59999999998</v>
      </c>
      <c r="HC52" s="249">
        <v>131.84</v>
      </c>
      <c r="HD52" s="249">
        <v>1946.5</v>
      </c>
      <c r="HE52" s="249">
        <v>379.28</v>
      </c>
      <c r="HF52" s="249">
        <v>56.92</v>
      </c>
      <c r="HG52" s="249">
        <v>0</v>
      </c>
      <c r="HH52" s="249">
        <v>486.56</v>
      </c>
      <c r="HI52" s="215"/>
      <c r="HJ52" s="215"/>
      <c r="HK52" s="215"/>
      <c r="HL52" s="215"/>
      <c r="HM52" s="215"/>
      <c r="HN52" s="215"/>
      <c r="HO52" s="215"/>
      <c r="HP52" s="215"/>
      <c r="HQ52" s="215"/>
      <c r="HR52" s="215"/>
      <c r="HS52" s="215"/>
      <c r="HT52" s="215"/>
      <c r="HU52" s="215"/>
      <c r="HV52" s="215"/>
      <c r="HW52" s="215"/>
      <c r="HX52" s="215"/>
      <c r="HY52" s="215"/>
      <c r="HZ52" s="215"/>
      <c r="IA52" s="215"/>
      <c r="IB52" s="215"/>
      <c r="IC52" s="215"/>
      <c r="ID52" s="215"/>
      <c r="IE52" s="215"/>
      <c r="IF52" s="215"/>
      <c r="IG52" s="215"/>
      <c r="IH52" s="215"/>
      <c r="II52" s="215"/>
      <c r="IJ52" s="215"/>
      <c r="IK52" s="215"/>
      <c r="IL52" s="215"/>
      <c r="IM52" s="215"/>
      <c r="IN52" s="215"/>
      <c r="IO52" s="215"/>
      <c r="IP52" s="215"/>
      <c r="IQ52" s="215"/>
      <c r="IR52" s="215"/>
      <c r="IS52" s="215"/>
      <c r="IT52" s="215"/>
      <c r="IU52" s="215"/>
      <c r="IV52" s="215"/>
      <c r="IW52" s="215"/>
      <c r="IX52" s="215"/>
      <c r="IY52" s="215"/>
      <c r="IZ52" s="215"/>
      <c r="JA52" s="215"/>
      <c r="JB52" s="215"/>
      <c r="JC52" s="215"/>
      <c r="JD52" s="215"/>
      <c r="JE52" s="215"/>
      <c r="JF52" s="215"/>
      <c r="JG52" s="215"/>
      <c r="JH52" s="215"/>
      <c r="JI52" s="215"/>
      <c r="JJ52" s="182"/>
      <c r="JK52" s="183"/>
      <c r="JL52" s="183"/>
      <c r="JM52" s="183"/>
      <c r="JN52" s="183"/>
      <c r="JO52" s="183"/>
      <c r="JP52" s="183"/>
      <c r="JQ52" s="183"/>
      <c r="JR52" s="183"/>
      <c r="JS52" s="183"/>
      <c r="JT52" s="183"/>
      <c r="JU52" s="183"/>
      <c r="JV52" s="183"/>
      <c r="JW52" s="183"/>
      <c r="JX52" s="183"/>
      <c r="JY52" s="183"/>
      <c r="JZ52" s="183"/>
      <c r="KA52" s="183"/>
      <c r="KB52" s="183"/>
      <c r="KC52" s="183"/>
      <c r="KD52" s="183"/>
      <c r="KE52" s="183"/>
      <c r="KF52" s="183"/>
      <c r="KG52" s="183"/>
      <c r="KH52" s="183"/>
      <c r="KI52" s="183"/>
      <c r="KJ52" s="183"/>
      <c r="KK52" s="183"/>
      <c r="KL52" s="183"/>
      <c r="KM52" s="183"/>
      <c r="KN52" s="183"/>
      <c r="KO52" s="183"/>
      <c r="KP52" s="183"/>
      <c r="KQ52" s="183"/>
      <c r="KR52" s="183"/>
      <c r="KS52" s="183"/>
      <c r="KT52" s="183"/>
      <c r="KU52" s="183"/>
      <c r="KV52" s="183"/>
      <c r="KW52" s="183"/>
      <c r="KX52" s="183"/>
      <c r="KY52" s="183"/>
      <c r="KZ52" s="183"/>
      <c r="LA52" s="183"/>
      <c r="LB52" s="183"/>
      <c r="LC52" s="183"/>
      <c r="LD52" s="183"/>
      <c r="LE52" s="133"/>
    </row>
    <row r="53" spans="1:338" ht="14.45" hidden="1" customHeight="1">
      <c r="A53" s="122">
        <v>129</v>
      </c>
      <c r="B53" s="122">
        <f>COUNTIFS($D$3:D53,D53,$F$3:F53,F53)</f>
        <v>3</v>
      </c>
      <c r="C53" s="184">
        <v>8722</v>
      </c>
      <c r="D53" s="398" t="s">
        <v>1767</v>
      </c>
      <c r="E53" s="186" t="s">
        <v>1485</v>
      </c>
      <c r="F53" s="187">
        <v>455408485</v>
      </c>
      <c r="G53" s="125">
        <v>73</v>
      </c>
      <c r="H53" s="398" t="s">
        <v>1768</v>
      </c>
      <c r="I53" s="189" t="s">
        <v>1524</v>
      </c>
      <c r="J53" s="190" t="s">
        <v>477</v>
      </c>
      <c r="K53" s="175" t="s">
        <v>478</v>
      </c>
      <c r="L53" s="125">
        <v>19</v>
      </c>
      <c r="M53" s="188">
        <v>5</v>
      </c>
      <c r="N53" s="191" t="s">
        <v>490</v>
      </c>
      <c r="O53" s="225"/>
      <c r="P53" s="186" t="s">
        <v>904</v>
      </c>
      <c r="Q53" s="225"/>
      <c r="R53" s="253"/>
      <c r="S53" s="407" t="s">
        <v>598</v>
      </c>
      <c r="T53" s="195" t="s">
        <v>523</v>
      </c>
      <c r="U53" s="196" t="s">
        <v>484</v>
      </c>
      <c r="V53" s="318" t="s">
        <v>599</v>
      </c>
      <c r="W53" s="255" t="s">
        <v>506</v>
      </c>
      <c r="X53" s="999" t="s">
        <v>484</v>
      </c>
      <c r="Y53" s="999" t="s">
        <v>484</v>
      </c>
      <c r="Z53" s="408" t="s">
        <v>484</v>
      </c>
      <c r="AA53" s="409" t="s">
        <v>484</v>
      </c>
      <c r="AB53" s="125"/>
      <c r="AC53" s="410">
        <v>50367</v>
      </c>
      <c r="AD53" s="1247">
        <v>1259.175</v>
      </c>
      <c r="AE53" s="411">
        <v>1</v>
      </c>
      <c r="AF53" s="411">
        <v>860</v>
      </c>
      <c r="AG53" s="216" t="s">
        <v>485</v>
      </c>
      <c r="AH53" s="231"/>
      <c r="AK53" s="232">
        <v>3.26</v>
      </c>
      <c r="AO53" s="136">
        <v>66.400000000000006</v>
      </c>
      <c r="AP53" s="137">
        <v>16.8</v>
      </c>
      <c r="AQ53" s="138">
        <v>16</v>
      </c>
      <c r="AR53" s="139">
        <f t="shared" si="26"/>
        <v>99.2</v>
      </c>
      <c r="AS53" s="140">
        <f t="shared" si="27"/>
        <v>3.9523809523809526</v>
      </c>
      <c r="AT53" s="141">
        <f t="shared" si="28"/>
        <v>63.238095238095241</v>
      </c>
      <c r="AU53" s="142">
        <f t="shared" si="29"/>
        <v>2.0243902439024395</v>
      </c>
      <c r="AV53" s="143">
        <v>61.486400000000003</v>
      </c>
      <c r="AW53" s="143">
        <f t="shared" si="30"/>
        <v>92.6</v>
      </c>
      <c r="AX53" s="144">
        <v>1.5936000000000001</v>
      </c>
      <c r="AY53" s="143">
        <v>2.4</v>
      </c>
      <c r="AZ53" s="149" t="s">
        <v>487</v>
      </c>
      <c r="BA53" s="204">
        <v>8.75</v>
      </c>
      <c r="BB53" s="205">
        <v>8.0000000000000002E-3</v>
      </c>
      <c r="BG53" s="145"/>
      <c r="BH53" s="135">
        <v>565.94104308390024</v>
      </c>
      <c r="BI53" s="234">
        <v>3.83</v>
      </c>
      <c r="BJ53" s="122">
        <v>54.9</v>
      </c>
      <c r="BK53" s="122">
        <v>44.5</v>
      </c>
      <c r="BL53" s="150">
        <v>1.2337078651685394</v>
      </c>
      <c r="BM53" s="206">
        <v>0.6</v>
      </c>
      <c r="BN53" s="153">
        <f>BM53*100/AO53</f>
        <v>0.90361445783132521</v>
      </c>
      <c r="BO53" s="149" t="s">
        <v>487</v>
      </c>
      <c r="BP53" s="122">
        <v>16</v>
      </c>
      <c r="BQ53" s="147">
        <v>21.5</v>
      </c>
      <c r="BR53" s="174">
        <v>81493.495934959356</v>
      </c>
      <c r="BS53" s="153">
        <f>BX53+BZ53</f>
        <v>44.699999999999996</v>
      </c>
      <c r="BT53" s="145">
        <v>91.4</v>
      </c>
      <c r="BU53" s="174">
        <v>6516.5811965811972</v>
      </c>
      <c r="BV53" s="145">
        <v>8.5999999999999943</v>
      </c>
      <c r="BW53" s="418">
        <v>13.919999999999998</v>
      </c>
      <c r="BX53" s="145">
        <v>11.4</v>
      </c>
      <c r="BY53" s="145">
        <v>1.8</v>
      </c>
      <c r="BZ53" s="145">
        <v>33.299999999999997</v>
      </c>
      <c r="CA53" s="145">
        <v>5.27</v>
      </c>
      <c r="CB53" s="145">
        <v>43.3</v>
      </c>
      <c r="CC53" s="145">
        <v>6.85</v>
      </c>
      <c r="CD53" s="143">
        <v>2.11</v>
      </c>
      <c r="CJ53" s="122">
        <v>83.7</v>
      </c>
      <c r="CK53" s="135">
        <v>5336.6883116883118</v>
      </c>
      <c r="CL53" s="157">
        <f>BX53/BZ53</f>
        <v>0.3423423423423424</v>
      </c>
      <c r="CM53" s="145"/>
      <c r="CN53" s="145"/>
      <c r="CO53" s="145"/>
      <c r="CT53" s="145"/>
      <c r="CU53" s="236"/>
      <c r="CV53" s="236"/>
      <c r="CW53" s="145"/>
      <c r="CX53" s="145"/>
      <c r="CY53" s="209"/>
      <c r="CZ53" s="145"/>
      <c r="DA53" s="209">
        <v>4</v>
      </c>
      <c r="DB53" s="237" t="s">
        <v>301</v>
      </c>
      <c r="DE53" s="991"/>
      <c r="DF53" s="991"/>
      <c r="DG53" s="991"/>
      <c r="DH53" s="991"/>
      <c r="DI53" s="296" t="s">
        <v>515</v>
      </c>
      <c r="DJ53" s="220" t="s">
        <v>485</v>
      </c>
      <c r="DK53" s="162">
        <v>2</v>
      </c>
      <c r="DL53" s="166"/>
      <c r="DM53" s="166"/>
      <c r="DN53" s="164">
        <v>0</v>
      </c>
      <c r="DO53" s="166">
        <v>1</v>
      </c>
      <c r="DP53" s="166">
        <v>2001</v>
      </c>
      <c r="DQ53" s="166"/>
      <c r="DR53" s="165" t="s">
        <v>490</v>
      </c>
      <c r="DS53" s="125" t="s">
        <v>490</v>
      </c>
      <c r="DT53" s="125">
        <v>109</v>
      </c>
      <c r="DU53" s="125">
        <v>26.6</v>
      </c>
      <c r="DV53" s="125">
        <v>73.400000000000006</v>
      </c>
      <c r="DW53" s="125" t="s">
        <v>490</v>
      </c>
      <c r="DX53" s="125" t="s">
        <v>490</v>
      </c>
      <c r="DY53" s="125" t="s">
        <v>490</v>
      </c>
      <c r="DZ53" s="125" t="s">
        <v>490</v>
      </c>
      <c r="EA53" s="125">
        <v>0</v>
      </c>
      <c r="EC53" s="166"/>
      <c r="ED53" s="166">
        <v>5</v>
      </c>
      <c r="EE53" s="166">
        <v>19</v>
      </c>
      <c r="EF53" s="166"/>
      <c r="EG53" s="166">
        <v>2</v>
      </c>
      <c r="EH53" s="166">
        <v>0</v>
      </c>
      <c r="EI53" s="166">
        <v>160</v>
      </c>
      <c r="EJ53" s="166">
        <v>85</v>
      </c>
      <c r="EK53" s="167">
        <f t="shared" si="31"/>
        <v>33.203125</v>
      </c>
      <c r="EL53" s="166">
        <v>0</v>
      </c>
      <c r="EM53" s="1302">
        <v>43062</v>
      </c>
      <c r="EN53" s="166" t="s">
        <v>490</v>
      </c>
      <c r="EO53" s="166" t="s">
        <v>490</v>
      </c>
      <c r="EP53" s="166" t="s">
        <v>490</v>
      </c>
      <c r="EQ53" s="176"/>
      <c r="ER53" s="1067">
        <v>8722</v>
      </c>
      <c r="ES53" s="1008">
        <v>75</v>
      </c>
      <c r="ET53" s="1008">
        <v>380000</v>
      </c>
      <c r="EU53" s="1008">
        <v>2</v>
      </c>
      <c r="EV53" s="1074">
        <v>10133.333333333334</v>
      </c>
      <c r="EW53" s="1008">
        <v>2688</v>
      </c>
      <c r="EX53" s="1075">
        <v>71.680000000000007</v>
      </c>
      <c r="EY53" s="1075">
        <v>1361.92</v>
      </c>
      <c r="EZ53" s="992">
        <v>40</v>
      </c>
      <c r="FA53" s="1078">
        <v>50367</v>
      </c>
      <c r="FB53" s="1078">
        <v>1000</v>
      </c>
      <c r="FC53" s="1009"/>
      <c r="FD53" s="1079">
        <v>1259.175</v>
      </c>
      <c r="FE53" s="1079">
        <v>1259.175</v>
      </c>
      <c r="FF53" s="1029">
        <v>1.081597077451506</v>
      </c>
      <c r="FG53" s="1080"/>
      <c r="FH53" s="1084"/>
      <c r="FI53" s="1080"/>
      <c r="FJ53" s="1085">
        <v>109</v>
      </c>
      <c r="FK53" s="1017"/>
      <c r="FL53" s="1009"/>
      <c r="FM53" s="172">
        <v>0.70736842105263154</v>
      </c>
      <c r="FN53" s="213">
        <f>EX53/1000</f>
        <v>7.1680000000000008E-2</v>
      </c>
      <c r="FP53" s="172">
        <v>0.70736842105263154</v>
      </c>
      <c r="FQ53" s="213">
        <v>7.1680000000000008E-2</v>
      </c>
      <c r="FR53" s="222">
        <f>DT53/EX53</f>
        <v>1.5206473214285712</v>
      </c>
      <c r="FS53" s="222"/>
      <c r="FT53" s="223"/>
      <c r="FU53" s="223"/>
      <c r="FV53" s="223"/>
      <c r="GF53" s="175"/>
      <c r="GJ53" s="1304">
        <f>DATEDIF(EM53,GK53,"m")</f>
        <v>6</v>
      </c>
      <c r="GK53" s="214">
        <v>43263</v>
      </c>
      <c r="GL53" s="1305" t="s">
        <v>1238</v>
      </c>
      <c r="GM53" s="177"/>
      <c r="GN53" s="178"/>
      <c r="GP53" s="179">
        <v>1.3459295047959736</v>
      </c>
      <c r="GR53" s="165"/>
      <c r="GS53" s="1149">
        <f>6.74*8</f>
        <v>53.92</v>
      </c>
      <c r="GT53" s="1149">
        <f>76.6*8</f>
        <v>612.79999999999995</v>
      </c>
      <c r="GV53" s="249">
        <v>0</v>
      </c>
      <c r="GW53" s="249">
        <v>0</v>
      </c>
      <c r="GX53" s="249">
        <v>1968.03</v>
      </c>
      <c r="GY53" s="249">
        <v>0</v>
      </c>
      <c r="GZ53" s="249">
        <v>6.97</v>
      </c>
      <c r="HA53" s="249">
        <v>0</v>
      </c>
      <c r="HB53" s="249">
        <v>20455.900000000001</v>
      </c>
      <c r="HC53" s="249">
        <v>0</v>
      </c>
      <c r="HD53" s="249">
        <v>5959</v>
      </c>
      <c r="HE53" s="249">
        <v>169.52</v>
      </c>
      <c r="HF53" s="249">
        <v>31.8</v>
      </c>
      <c r="HG53" s="249">
        <v>0</v>
      </c>
      <c r="HH53" s="249">
        <v>317.24</v>
      </c>
      <c r="HI53" s="215"/>
      <c r="HJ53" s="215"/>
      <c r="HK53" s="215"/>
      <c r="HL53" s="215"/>
      <c r="HM53" s="215"/>
      <c r="HN53" s="215"/>
      <c r="HO53" s="215"/>
      <c r="HP53" s="215"/>
      <c r="HQ53" s="215"/>
      <c r="HR53" s="215"/>
      <c r="HS53" s="215"/>
      <c r="HT53" s="215"/>
      <c r="HU53" s="215"/>
      <c r="HV53" s="215"/>
      <c r="HW53" s="215"/>
      <c r="HX53" s="215"/>
      <c r="HY53" s="215"/>
      <c r="HZ53" s="215"/>
      <c r="IA53" s="215"/>
      <c r="IB53" s="215"/>
      <c r="IC53" s="215"/>
      <c r="ID53" s="215"/>
      <c r="IE53" s="215"/>
      <c r="IF53" s="215"/>
      <c r="IG53" s="215"/>
      <c r="IH53" s="215"/>
      <c r="II53" s="215"/>
      <c r="IJ53" s="215"/>
      <c r="IK53" s="215"/>
      <c r="IL53" s="215"/>
      <c r="IM53" s="215"/>
      <c r="IN53" s="215"/>
      <c r="IO53" s="215"/>
      <c r="IP53" s="215"/>
      <c r="IQ53" s="215"/>
      <c r="IR53" s="215"/>
      <c r="IS53" s="215"/>
      <c r="IT53" s="215"/>
      <c r="IU53" s="215"/>
      <c r="IV53" s="215"/>
      <c r="IW53" s="215"/>
      <c r="IX53" s="215"/>
      <c r="IY53" s="215"/>
      <c r="IZ53" s="215"/>
      <c r="JA53" s="215"/>
      <c r="JB53" s="215"/>
      <c r="JC53" s="215"/>
      <c r="JD53" s="215"/>
      <c r="JE53" s="215"/>
      <c r="JF53" s="215"/>
      <c r="JG53" s="215"/>
      <c r="JH53" s="215"/>
      <c r="JI53" s="215"/>
      <c r="JJ53" s="182"/>
      <c r="JK53" s="183"/>
      <c r="JL53" s="183"/>
      <c r="JM53" s="183"/>
      <c r="JN53" s="183"/>
      <c r="JO53" s="183"/>
      <c r="JP53" s="183"/>
      <c r="JQ53" s="183"/>
      <c r="JR53" s="183"/>
      <c r="JS53" s="183"/>
      <c r="JT53" s="183"/>
      <c r="JU53" s="183"/>
      <c r="JV53" s="183"/>
      <c r="JW53" s="183"/>
      <c r="JX53" s="183"/>
      <c r="JY53" s="183"/>
      <c r="JZ53" s="183"/>
      <c r="KA53" s="183"/>
      <c r="KB53" s="183"/>
      <c r="KC53" s="183"/>
      <c r="KD53" s="183"/>
      <c r="KE53" s="183"/>
      <c r="KF53" s="183"/>
      <c r="KG53" s="183"/>
      <c r="KH53" s="183"/>
      <c r="KI53" s="183"/>
      <c r="KJ53" s="183"/>
      <c r="KK53" s="183"/>
      <c r="KL53" s="183"/>
      <c r="KM53" s="183"/>
      <c r="KN53" s="183"/>
      <c r="KO53" s="183"/>
      <c r="KP53" s="183"/>
      <c r="KQ53" s="183"/>
      <c r="KR53" s="183"/>
      <c r="KS53" s="183"/>
      <c r="KT53" s="183"/>
      <c r="KU53" s="183"/>
      <c r="KV53" s="183"/>
      <c r="KW53" s="183"/>
      <c r="KX53" s="183"/>
      <c r="KY53" s="183"/>
      <c r="KZ53" s="183"/>
      <c r="LA53" s="183"/>
      <c r="LB53" s="183"/>
      <c r="LC53" s="183"/>
      <c r="LD53" s="183"/>
      <c r="LE53" s="133"/>
    </row>
    <row r="54" spans="1:338" ht="14.45" hidden="1" customHeight="1">
      <c r="A54" s="122">
        <v>121</v>
      </c>
      <c r="B54" s="122">
        <f>COUNTIFS($D$3:D54,D54,$F$3:F54,F54)</f>
        <v>4</v>
      </c>
      <c r="C54" s="184">
        <v>10524</v>
      </c>
      <c r="D54" s="398" t="s">
        <v>1767</v>
      </c>
      <c r="E54" s="186" t="s">
        <v>1485</v>
      </c>
      <c r="F54" s="187">
        <v>455408485</v>
      </c>
      <c r="G54" s="125">
        <f>LEFT(H54,4)-CONCATENATE(19,LEFT(F54,2))</f>
        <v>74</v>
      </c>
      <c r="H54" s="398" t="s">
        <v>1826</v>
      </c>
      <c r="I54" s="224" t="s">
        <v>1524</v>
      </c>
      <c r="J54" s="190" t="s">
        <v>477</v>
      </c>
      <c r="K54" s="188" t="s">
        <v>478</v>
      </c>
      <c r="L54" s="125">
        <v>26</v>
      </c>
      <c r="M54" s="188" t="s">
        <v>727</v>
      </c>
      <c r="N54" s="191" t="s">
        <v>490</v>
      </c>
      <c r="O54" s="225"/>
      <c r="P54" s="225" t="s">
        <v>953</v>
      </c>
      <c r="Q54" s="225"/>
      <c r="R54" s="253"/>
      <c r="S54" s="194" t="s">
        <v>598</v>
      </c>
      <c r="T54" s="197" t="s">
        <v>523</v>
      </c>
      <c r="U54" s="197" t="s">
        <v>484</v>
      </c>
      <c r="V54" s="318" t="s">
        <v>599</v>
      </c>
      <c r="W54" s="255" t="s">
        <v>506</v>
      </c>
      <c r="X54" s="1008" t="s">
        <v>484</v>
      </c>
      <c r="Y54" s="1008" t="s">
        <v>484</v>
      </c>
      <c r="Z54" s="319"/>
      <c r="AA54" s="225"/>
      <c r="AB54" s="125"/>
      <c r="AC54" s="256">
        <v>15701</v>
      </c>
      <c r="AD54" s="257">
        <v>1178</v>
      </c>
      <c r="AE54" s="256" t="s">
        <v>484</v>
      </c>
      <c r="AF54" s="256" t="s">
        <v>484</v>
      </c>
      <c r="AG54" s="216" t="s">
        <v>1730</v>
      </c>
      <c r="AH54" s="256">
        <v>3000</v>
      </c>
      <c r="AK54" s="134"/>
      <c r="AO54" s="136">
        <v>32.200000000000003</v>
      </c>
      <c r="AP54" s="137">
        <v>23.3</v>
      </c>
      <c r="AQ54" s="138">
        <v>41.2</v>
      </c>
      <c r="AR54" s="139">
        <f t="shared" si="26"/>
        <v>96.7</v>
      </c>
      <c r="AS54" s="140">
        <f t="shared" si="27"/>
        <v>1.3819742489270388</v>
      </c>
      <c r="AT54" s="141">
        <f t="shared" si="28"/>
        <v>56.937339055794006</v>
      </c>
      <c r="AU54" s="142">
        <f t="shared" si="29"/>
        <v>0.49922480620155041</v>
      </c>
      <c r="AV54" s="145">
        <v>28.980000000000004</v>
      </c>
      <c r="AW54" s="143">
        <f t="shared" si="30"/>
        <v>90</v>
      </c>
      <c r="AX54" s="144">
        <v>1.61</v>
      </c>
      <c r="AY54" s="145">
        <v>5</v>
      </c>
      <c r="AZ54" s="149" t="s">
        <v>487</v>
      </c>
      <c r="BA54" s="259">
        <v>18.239999999999998</v>
      </c>
      <c r="BB54" s="207">
        <v>0.05</v>
      </c>
      <c r="BC54" s="260" t="s">
        <v>487</v>
      </c>
      <c r="BD54" s="171"/>
      <c r="BE54"/>
      <c r="BF54"/>
      <c r="BG54" s="145"/>
      <c r="BH54" s="233">
        <v>381.85714285714283</v>
      </c>
      <c r="BI54" s="217">
        <v>2.71</v>
      </c>
      <c r="BJ54" s="122">
        <v>50.6</v>
      </c>
      <c r="BK54" s="122">
        <v>48.6</v>
      </c>
      <c r="BL54" s="150">
        <f>BJ54/BK54</f>
        <v>1.0411522633744856</v>
      </c>
      <c r="BM54" s="206">
        <v>0.6</v>
      </c>
      <c r="BN54" s="153">
        <f>BM54*100/AO54</f>
        <v>1.8633540372670805</v>
      </c>
      <c r="BO54" s="149" t="s">
        <v>487</v>
      </c>
      <c r="BP54" s="143">
        <v>35.550000000000004</v>
      </c>
      <c r="BQ54" s="234">
        <v>49.019999999999989</v>
      </c>
      <c r="BR54" s="174">
        <v>51771.641791044778</v>
      </c>
      <c r="BS54" s="153">
        <f>BX54+BZ54</f>
        <v>28.21</v>
      </c>
      <c r="BT54" s="158">
        <v>87.1</v>
      </c>
      <c r="BU54" s="174">
        <v>5860.545454545455</v>
      </c>
      <c r="BV54" s="153">
        <f>100-BT54</f>
        <v>12.900000000000006</v>
      </c>
      <c r="BW54" s="1039">
        <f>BY54+CA54+CC54</f>
        <v>19.597630000000002</v>
      </c>
      <c r="BX54" s="145">
        <v>3.91</v>
      </c>
      <c r="BY54" s="145">
        <f>BX54*AP54/100</f>
        <v>0.91103000000000012</v>
      </c>
      <c r="BZ54" s="145">
        <v>24.3</v>
      </c>
      <c r="CA54" s="145">
        <f>BZ54*AP54/100</f>
        <v>5.6619000000000002</v>
      </c>
      <c r="CB54" s="145">
        <v>55.9</v>
      </c>
      <c r="CC54" s="145">
        <f>CB54*AP54/100</f>
        <v>13.024700000000001</v>
      </c>
      <c r="CD54" s="158">
        <v>0.91</v>
      </c>
      <c r="CJ54" s="122">
        <v>37.700000000000003</v>
      </c>
      <c r="CK54" s="135">
        <v>3998.9830508474574</v>
      </c>
      <c r="CL54" s="157">
        <f>BX54/BZ54</f>
        <v>0.16090534979423868</v>
      </c>
      <c r="CM54" s="145"/>
      <c r="CN54" s="145"/>
      <c r="CO54" s="145"/>
      <c r="CP54" s="171"/>
      <c r="CQ54"/>
      <c r="CR54"/>
      <c r="CS54"/>
      <c r="CT54" s="145"/>
      <c r="CU54" s="236"/>
      <c r="CV54" s="236"/>
      <c r="CW54" s="145"/>
      <c r="CX54" s="145"/>
      <c r="CZ54" s="145"/>
      <c r="DA54" s="209">
        <v>4</v>
      </c>
      <c r="DB54" s="149" t="s">
        <v>685</v>
      </c>
      <c r="DC54" s="383"/>
      <c r="DD54" s="266" t="s">
        <v>1827</v>
      </c>
      <c r="DE54" s="991"/>
      <c r="DF54" s="991"/>
      <c r="DG54" s="991"/>
      <c r="DH54" s="991"/>
      <c r="DI54" s="125" t="s">
        <v>515</v>
      </c>
      <c r="DJ54" s="361" t="s">
        <v>1730</v>
      </c>
      <c r="DK54" s="166">
        <v>2</v>
      </c>
      <c r="DL54" s="166"/>
      <c r="DM54" s="166"/>
      <c r="DN54" s="166" t="s">
        <v>686</v>
      </c>
      <c r="DO54" s="166">
        <v>1</v>
      </c>
      <c r="DP54" s="166">
        <v>2001</v>
      </c>
      <c r="DQ54" s="166"/>
      <c r="DR54" s="165" t="s">
        <v>490</v>
      </c>
      <c r="DS54" s="125" t="s">
        <v>490</v>
      </c>
      <c r="DT54" s="125">
        <v>457</v>
      </c>
      <c r="DU54" s="125">
        <v>33</v>
      </c>
      <c r="DV54" s="125">
        <v>67</v>
      </c>
      <c r="DW54" s="125">
        <v>1.1000000000000001</v>
      </c>
      <c r="DX54" s="125">
        <v>203.5</v>
      </c>
      <c r="DY54" s="125" t="s">
        <v>490</v>
      </c>
      <c r="DZ54" s="125">
        <v>5.35</v>
      </c>
      <c r="EA54" s="125">
        <v>0</v>
      </c>
      <c r="EC54" s="242"/>
      <c r="ED54" s="242"/>
      <c r="EE54" s="166">
        <v>26</v>
      </c>
      <c r="EF54" s="166"/>
      <c r="EG54" s="163">
        <v>3</v>
      </c>
      <c r="EH54" s="166"/>
      <c r="EI54" s="166">
        <v>160</v>
      </c>
      <c r="EJ54" s="166">
        <v>85</v>
      </c>
      <c r="EK54" s="167">
        <f t="shared" si="31"/>
        <v>33.203125</v>
      </c>
      <c r="EL54" s="166">
        <v>0</v>
      </c>
      <c r="EM54" s="1302">
        <v>43062</v>
      </c>
      <c r="EN54" s="166"/>
      <c r="EO54" s="166"/>
      <c r="EP54" s="242"/>
      <c r="EQ54" s="176"/>
      <c r="ER54" s="1071">
        <v>10524</v>
      </c>
      <c r="ES54" s="1072">
        <v>61</v>
      </c>
      <c r="ET54" s="1008">
        <v>226001</v>
      </c>
      <c r="EU54" s="1008">
        <v>2</v>
      </c>
      <c r="EV54" s="1074">
        <v>7409.8688524590161</v>
      </c>
      <c r="EW54" s="1008">
        <v>2025</v>
      </c>
      <c r="EX54" s="1075">
        <v>66.393442622950815</v>
      </c>
      <c r="EY54" s="1075">
        <v>1726.2295081967211</v>
      </c>
      <c r="EZ54" s="1009"/>
      <c r="FA54" s="1009"/>
      <c r="FB54" s="1009"/>
      <c r="FC54" s="1009"/>
      <c r="FD54" s="1068"/>
      <c r="FE54" s="1068"/>
      <c r="FF54" s="1068"/>
      <c r="FG54" s="1080"/>
      <c r="FH54" s="1084"/>
      <c r="FI54" s="1080"/>
      <c r="FJ54" s="1085"/>
      <c r="FK54" s="1017"/>
      <c r="FL54" s="133"/>
      <c r="FM54" s="172">
        <f>EW54*100/ET54</f>
        <v>0.89601373445250243</v>
      </c>
      <c r="FN54" s="213">
        <f>EX54/1000</f>
        <v>6.6393442622950813E-2</v>
      </c>
      <c r="FP54" s="172">
        <v>0.89601373445250243</v>
      </c>
      <c r="FQ54" s="213">
        <v>6.6393442622950813E-2</v>
      </c>
      <c r="FR54" s="222">
        <f>DT54/EX54</f>
        <v>6.8832098765432104</v>
      </c>
      <c r="FS54" s="222"/>
      <c r="FT54" s="223"/>
      <c r="FU54" s="223"/>
      <c r="FV54" s="223"/>
      <c r="FW54" s="166"/>
      <c r="FX54" s="166"/>
      <c r="FY54" s="166"/>
      <c r="FZ54" s="345"/>
      <c r="GA54" s="166"/>
      <c r="GB54" s="166"/>
      <c r="GC54" s="166"/>
      <c r="GD54" s="166"/>
      <c r="GE54" s="166"/>
      <c r="GF54" s="166"/>
      <c r="GG54" s="166"/>
      <c r="GH54" s="345"/>
      <c r="GI54" s="345"/>
      <c r="GJ54" s="1304">
        <f>DATEDIF(EM54,GK54,"m")</f>
        <v>16</v>
      </c>
      <c r="GK54" s="214">
        <v>43550</v>
      </c>
      <c r="GL54" s="1305" t="s">
        <v>1238</v>
      </c>
      <c r="GM54" s="177"/>
      <c r="GN54" s="178"/>
      <c r="GO54" s="874"/>
      <c r="GP54" s="340">
        <v>1.1000000000000001</v>
      </c>
      <c r="GQ54" s="874"/>
      <c r="GR54" s="1213"/>
      <c r="GS54" s="252">
        <v>13.76</v>
      </c>
      <c r="GT54" s="1213"/>
      <c r="GU54" s="875"/>
      <c r="GV54" s="369">
        <v>0</v>
      </c>
      <c r="GW54" s="369">
        <v>0</v>
      </c>
      <c r="GX54" s="369">
        <v>417.27</v>
      </c>
      <c r="GY54" s="369">
        <v>0</v>
      </c>
      <c r="GZ54" s="369">
        <v>0</v>
      </c>
      <c r="HA54" s="369">
        <v>0</v>
      </c>
      <c r="HB54" s="369">
        <v>31351.9</v>
      </c>
      <c r="HC54" s="369">
        <v>0</v>
      </c>
      <c r="HD54" s="369">
        <v>1983.5</v>
      </c>
      <c r="HE54" s="369">
        <v>0</v>
      </c>
      <c r="HF54" s="369">
        <v>14.02</v>
      </c>
      <c r="HG54" s="369">
        <v>0</v>
      </c>
      <c r="HH54" s="369">
        <v>177.03</v>
      </c>
      <c r="HI54" s="385"/>
      <c r="HJ54" s="385"/>
      <c r="HK54" s="385"/>
      <c r="HL54" s="385"/>
      <c r="HM54" s="385"/>
      <c r="HN54" s="385"/>
      <c r="HO54" s="385"/>
      <c r="HP54" s="385"/>
      <c r="HQ54" s="385"/>
      <c r="HR54" s="385"/>
      <c r="HS54" s="385"/>
      <c r="HT54" s="385"/>
      <c r="HU54" s="385"/>
      <c r="HV54" s="385"/>
      <c r="HW54" s="385"/>
      <c r="HX54" s="385"/>
      <c r="HY54" s="385"/>
      <c r="HZ54" s="385"/>
      <c r="IA54" s="385"/>
      <c r="IB54" s="385"/>
      <c r="IC54" s="385"/>
      <c r="ID54" s="385"/>
      <c r="IE54" s="385"/>
      <c r="IF54" s="385"/>
      <c r="IG54" s="385"/>
      <c r="IH54" s="385"/>
      <c r="II54" s="385"/>
      <c r="IJ54" s="385"/>
      <c r="IK54" s="385"/>
      <c r="IL54" s="385"/>
      <c r="IM54" s="385"/>
      <c r="IN54" s="385"/>
      <c r="IO54" s="385"/>
      <c r="IP54" s="385"/>
      <c r="IQ54" s="385"/>
      <c r="IR54" s="385"/>
      <c r="IS54" s="385"/>
      <c r="IT54" s="385"/>
      <c r="IU54" s="385"/>
      <c r="IV54" s="385"/>
      <c r="IW54" s="385"/>
      <c r="IX54" s="385"/>
      <c r="IY54" s="385"/>
      <c r="IZ54" s="385"/>
      <c r="JA54" s="385"/>
      <c r="JB54" s="385"/>
      <c r="JC54" s="385"/>
      <c r="JD54" s="385"/>
      <c r="JE54" s="385"/>
      <c r="JF54" s="385"/>
      <c r="JG54" s="385"/>
      <c r="JH54" s="385"/>
      <c r="JI54" s="385"/>
      <c r="JJ54" s="182"/>
      <c r="JK54" s="183"/>
      <c r="JL54" s="183"/>
      <c r="JM54" s="183"/>
      <c r="JN54" s="183"/>
      <c r="JO54" s="183"/>
      <c r="JP54" s="183"/>
      <c r="JQ54" s="183"/>
      <c r="JR54" s="183"/>
      <c r="JS54" s="183"/>
      <c r="JT54" s="183"/>
      <c r="JU54" s="183"/>
      <c r="JV54" s="183"/>
      <c r="JW54" s="183"/>
      <c r="JX54" s="183"/>
      <c r="JY54" s="183"/>
      <c r="JZ54" s="183"/>
      <c r="KA54" s="183"/>
      <c r="KB54" s="183"/>
      <c r="KC54" s="183"/>
      <c r="KD54" s="183"/>
      <c r="KE54" s="183"/>
      <c r="KF54" s="183"/>
      <c r="KG54" s="183"/>
      <c r="KH54" s="183"/>
      <c r="KI54" s="183"/>
      <c r="KJ54" s="183"/>
      <c r="KK54" s="183"/>
      <c r="KL54" s="183"/>
      <c r="KM54" s="183"/>
      <c r="KN54" s="183"/>
      <c r="KO54" s="183"/>
      <c r="KP54" s="183"/>
      <c r="KQ54" s="183"/>
      <c r="KR54" s="183"/>
      <c r="KS54" s="183"/>
      <c r="KT54" s="183"/>
      <c r="KU54" s="183"/>
      <c r="KV54" s="183"/>
      <c r="KW54" s="183"/>
      <c r="KX54" s="183"/>
      <c r="KY54" s="183"/>
      <c r="KZ54" s="183"/>
      <c r="LA54" s="183"/>
      <c r="LB54" s="183"/>
      <c r="LC54" s="183"/>
      <c r="LD54" s="183"/>
      <c r="LE54" s="875"/>
      <c r="LF54" s="875"/>
      <c r="LG54" s="875"/>
      <c r="LH54" s="875"/>
      <c r="LI54" s="875"/>
      <c r="LJ54" s="875"/>
      <c r="LK54" s="875"/>
      <c r="LL54" s="875"/>
      <c r="LM54" s="875"/>
      <c r="LN54" s="875"/>
      <c r="LO54" s="875"/>
      <c r="LP54" s="875"/>
      <c r="LQ54" s="875"/>
    </row>
    <row r="55" spans="1:338" ht="14.45" hidden="1" customHeight="1">
      <c r="A55" s="122">
        <v>189</v>
      </c>
      <c r="B55" s="122">
        <f>COUNTIFS($D$3:D55,D55,$F$3:F55,F55)</f>
        <v>1</v>
      </c>
      <c r="C55" s="268">
        <v>6854</v>
      </c>
      <c r="D55" s="398" t="s">
        <v>804</v>
      </c>
      <c r="E55" s="225" t="s">
        <v>805</v>
      </c>
      <c r="F55" s="187">
        <v>5507271451</v>
      </c>
      <c r="G55" s="125">
        <v>62</v>
      </c>
      <c r="H55" s="398" t="s">
        <v>802</v>
      </c>
      <c r="I55" s="269" t="s">
        <v>806</v>
      </c>
      <c r="J55" s="190" t="s">
        <v>477</v>
      </c>
      <c r="K55" s="175" t="s">
        <v>478</v>
      </c>
      <c r="L55" s="125" t="s">
        <v>807</v>
      </c>
      <c r="M55" s="125">
        <v>9</v>
      </c>
      <c r="N55" s="253"/>
      <c r="O55" s="225"/>
      <c r="P55" s="192" t="s">
        <v>624</v>
      </c>
      <c r="Q55" s="192"/>
      <c r="R55" s="193"/>
      <c r="S55" s="323" t="s">
        <v>550</v>
      </c>
      <c r="T55" s="330" t="s">
        <v>481</v>
      </c>
      <c r="U55" s="325" t="s">
        <v>482</v>
      </c>
      <c r="V55" s="324" t="s">
        <v>481</v>
      </c>
      <c r="W55" s="326" t="s">
        <v>483</v>
      </c>
      <c r="X55" s="1094" t="s">
        <v>484</v>
      </c>
      <c r="Y55" s="1094" t="s">
        <v>653</v>
      </c>
      <c r="Z55" s="319"/>
      <c r="AA55" s="225"/>
      <c r="AB55" s="301">
        <v>945</v>
      </c>
      <c r="AC55" s="302"/>
      <c r="AD55" s="302"/>
      <c r="AE55" s="302"/>
      <c r="AF55" s="302"/>
      <c r="AG55" s="331" t="s">
        <v>485</v>
      </c>
      <c r="AH55" s="352"/>
      <c r="AI55" s="122">
        <v>95.8</v>
      </c>
      <c r="AJ55" s="122">
        <v>86.6</v>
      </c>
      <c r="AK55" s="134">
        <v>82.962799999999987</v>
      </c>
      <c r="AL55" s="122">
        <v>133077</v>
      </c>
      <c r="AM55" s="135">
        <v>17.743600000000001</v>
      </c>
      <c r="AN55" s="122">
        <v>4</v>
      </c>
      <c r="AO55" s="136">
        <v>26.3</v>
      </c>
      <c r="AP55" s="137">
        <v>32.1</v>
      </c>
      <c r="AQ55" s="138">
        <v>35.1</v>
      </c>
      <c r="AR55" s="139">
        <f t="shared" si="26"/>
        <v>93.5</v>
      </c>
      <c r="AS55" s="140">
        <f t="shared" si="27"/>
        <v>0.81931464174454827</v>
      </c>
      <c r="AT55" s="141">
        <f t="shared" si="28"/>
        <v>28.757943925233647</v>
      </c>
      <c r="AU55" s="142">
        <f t="shared" si="29"/>
        <v>0.39136904761904762</v>
      </c>
      <c r="AV55" s="143">
        <v>24.984999999999999</v>
      </c>
      <c r="AW55" s="143">
        <f t="shared" si="30"/>
        <v>95</v>
      </c>
      <c r="AX55" s="153">
        <v>0</v>
      </c>
      <c r="AY55" s="145">
        <f>AX55*100/AO55</f>
        <v>0</v>
      </c>
      <c r="BC55" s="148"/>
      <c r="BD55" s="148"/>
      <c r="BG55" s="145"/>
      <c r="BJ55" s="149">
        <v>67.7</v>
      </c>
      <c r="BK55" s="149">
        <v>32.299999999999997</v>
      </c>
      <c r="BL55" s="150">
        <v>2.0959752321981426</v>
      </c>
      <c r="BM55" s="151" t="s">
        <v>487</v>
      </c>
      <c r="BN55" s="122" t="s">
        <v>487</v>
      </c>
      <c r="BO55" s="149" t="s">
        <v>487</v>
      </c>
      <c r="BP55" s="143">
        <v>19.2</v>
      </c>
      <c r="BQ55" s="147">
        <v>25.5</v>
      </c>
      <c r="BR55" s="152"/>
      <c r="BS55" s="208"/>
      <c r="BT55" s="208"/>
      <c r="BU55" s="152"/>
      <c r="BV55" s="208"/>
      <c r="BW55" s="1056"/>
      <c r="BX55" s="208"/>
      <c r="BY55" s="208"/>
      <c r="BZ55" s="208"/>
      <c r="CA55" s="208"/>
      <c r="CB55" s="208"/>
      <c r="CC55" s="208"/>
      <c r="CD55" s="208"/>
      <c r="CM55" s="145"/>
      <c r="CN55" s="145"/>
      <c r="CO55" s="145"/>
      <c r="CP55" s="148"/>
      <c r="CT55" s="145"/>
      <c r="CU55" s="145"/>
      <c r="CV55" s="145"/>
      <c r="CW55" s="145"/>
      <c r="CX55" s="145"/>
      <c r="CY55" s="149"/>
      <c r="CZ55" s="145"/>
      <c r="DA55" s="149">
        <v>3</v>
      </c>
      <c r="DB55" s="158" t="s">
        <v>751</v>
      </c>
      <c r="DE55" s="1066"/>
      <c r="DF55" s="1066"/>
      <c r="DG55" s="1066"/>
      <c r="DH55" s="1066"/>
      <c r="DI55" s="160" t="s">
        <v>489</v>
      </c>
      <c r="DJ55" s="161" t="s">
        <v>485</v>
      </c>
      <c r="DK55" s="162">
        <v>2</v>
      </c>
      <c r="DL55" s="163" t="s">
        <v>476</v>
      </c>
      <c r="DM55" s="163" t="s">
        <v>476</v>
      </c>
      <c r="DN55" s="164">
        <v>0</v>
      </c>
      <c r="DO55" s="163">
        <v>0</v>
      </c>
      <c r="DP55" s="168" t="s">
        <v>490</v>
      </c>
      <c r="DQ55" s="163" t="s">
        <v>490</v>
      </c>
      <c r="DR55" s="165" t="s">
        <v>490</v>
      </c>
      <c r="DS55" s="125" t="s">
        <v>490</v>
      </c>
      <c r="DT55" s="125">
        <v>945</v>
      </c>
      <c r="DU55" s="125">
        <v>0.377</v>
      </c>
      <c r="DV55" s="125">
        <v>0.623</v>
      </c>
      <c r="DW55" s="125" t="s">
        <v>490</v>
      </c>
      <c r="DX55" s="125" t="s">
        <v>490</v>
      </c>
      <c r="DY55" s="125" t="s">
        <v>490</v>
      </c>
      <c r="DZ55" s="125" t="s">
        <v>490</v>
      </c>
      <c r="EA55" s="125">
        <v>0</v>
      </c>
      <c r="EC55" s="163">
        <v>3</v>
      </c>
      <c r="ED55" s="163" t="s">
        <v>808</v>
      </c>
      <c r="EE55" s="166">
        <v>30</v>
      </c>
      <c r="EF55" s="163">
        <v>50</v>
      </c>
      <c r="EG55" s="163">
        <v>3</v>
      </c>
      <c r="EH55" s="163">
        <v>0</v>
      </c>
      <c r="EI55" s="163">
        <v>162</v>
      </c>
      <c r="EJ55" s="163">
        <v>90</v>
      </c>
      <c r="EK55" s="167">
        <f t="shared" si="31"/>
        <v>34.293552812071333</v>
      </c>
      <c r="EL55" s="163">
        <v>0</v>
      </c>
      <c r="EM55" s="168" t="s">
        <v>490</v>
      </c>
      <c r="EN55" s="169">
        <v>2</v>
      </c>
      <c r="EO55" s="163">
        <v>2</v>
      </c>
      <c r="EP55" s="163">
        <v>4</v>
      </c>
      <c r="EQ55" s="1238">
        <v>42927</v>
      </c>
      <c r="ER55" s="1108">
        <v>6854</v>
      </c>
      <c r="ES55" s="991"/>
      <c r="ET55" s="991"/>
      <c r="EU55" s="991"/>
      <c r="EV55" s="991"/>
      <c r="EW55" s="991"/>
      <c r="EX55" s="1067"/>
      <c r="EY55" s="1067"/>
      <c r="EZ55" s="991"/>
      <c r="FA55" s="991"/>
      <c r="FB55" s="991"/>
      <c r="FC55" s="991"/>
      <c r="FD55" s="1067"/>
      <c r="FE55" s="1067"/>
      <c r="FF55" s="1067"/>
      <c r="FG55" s="1084"/>
      <c r="FH55" s="1084"/>
      <c r="FI55" s="1144"/>
      <c r="FJ55" s="1114">
        <v>945</v>
      </c>
      <c r="FK55" s="1017" t="s">
        <v>485</v>
      </c>
      <c r="FL55" s="133"/>
      <c r="FM55" s="122"/>
      <c r="FP55" s="172"/>
      <c r="FQ55" s="173">
        <f>DT55/1000</f>
        <v>0.94499999999999995</v>
      </c>
      <c r="FR55" s="133"/>
      <c r="FS55" s="133"/>
      <c r="GF55" s="175"/>
      <c r="GJ55" s="165"/>
      <c r="GK55" s="294">
        <v>42936</v>
      </c>
      <c r="GL55" s="1232" t="s">
        <v>497</v>
      </c>
      <c r="GM55" s="1231">
        <f>DATEDIF(EQ55,GK55,"m")</f>
        <v>0</v>
      </c>
      <c r="GN55" s="178"/>
      <c r="GR55" s="165"/>
      <c r="GS55" s="165"/>
      <c r="GT55" s="165"/>
      <c r="GU55" s="122"/>
      <c r="HI55" s="165"/>
      <c r="HJ55" s="165"/>
      <c r="HK55" s="165"/>
      <c r="HL55" s="165"/>
      <c r="HM55" s="165"/>
      <c r="HN55" s="165"/>
      <c r="HO55" s="215"/>
      <c r="HP55" s="215"/>
      <c r="HQ55" s="165"/>
      <c r="HR55" s="165"/>
      <c r="HS55" s="165"/>
      <c r="HT55" s="165"/>
      <c r="HU55" s="165"/>
      <c r="HV55" s="165"/>
      <c r="HW55" s="165"/>
      <c r="HX55" s="165"/>
      <c r="HY55" s="165"/>
      <c r="HZ55" s="165"/>
      <c r="IA55" s="165"/>
      <c r="IB55" s="215"/>
      <c r="IC55" s="165"/>
      <c r="ID55" s="165"/>
      <c r="IE55" s="165"/>
      <c r="IF55" s="165"/>
      <c r="IG55" s="165"/>
      <c r="IH55" s="165"/>
      <c r="II55" s="165"/>
      <c r="IJ55" s="165"/>
      <c r="IK55" s="215"/>
      <c r="IL55" s="165"/>
      <c r="IM55" s="165"/>
      <c r="IN55" s="215"/>
      <c r="IO55" s="165"/>
      <c r="IP55" s="165"/>
      <c r="IQ55" s="165"/>
      <c r="IR55" s="165"/>
      <c r="IS55" s="165"/>
      <c r="IT55" s="215"/>
      <c r="IU55" s="165"/>
      <c r="IV55" s="165"/>
      <c r="IW55" s="165"/>
      <c r="IX55" s="165"/>
      <c r="IY55" s="165"/>
      <c r="IZ55" s="165"/>
      <c r="JA55" s="165"/>
      <c r="JB55" s="165"/>
      <c r="JC55" s="165"/>
      <c r="JD55" s="165"/>
      <c r="JE55" s="165"/>
      <c r="JF55" s="371"/>
      <c r="JG55" s="125"/>
      <c r="JH55" s="125"/>
      <c r="JI55" s="125"/>
      <c r="JJ55" s="182"/>
      <c r="JK55" s="183"/>
      <c r="JL55" s="183"/>
      <c r="JM55" s="183"/>
      <c r="JN55" s="183"/>
      <c r="JO55" s="183"/>
      <c r="JP55" s="183"/>
      <c r="JQ55" s="183"/>
      <c r="JR55" s="183"/>
      <c r="JS55" s="183"/>
      <c r="JT55" s="183"/>
      <c r="JU55" s="183"/>
      <c r="JV55" s="183"/>
      <c r="JW55" s="183"/>
      <c r="JX55" s="183"/>
      <c r="JY55" s="183"/>
      <c r="JZ55" s="183"/>
      <c r="KA55" s="183"/>
      <c r="KB55" s="183"/>
      <c r="KC55" s="183"/>
      <c r="KD55" s="183"/>
      <c r="KE55" s="183"/>
      <c r="KF55" s="183"/>
      <c r="KG55" s="183"/>
      <c r="KH55" s="183"/>
      <c r="KI55" s="183"/>
      <c r="KJ55" s="183"/>
      <c r="KK55" s="183"/>
      <c r="KL55" s="183"/>
      <c r="KM55" s="183"/>
      <c r="KN55" s="183"/>
      <c r="KO55" s="183"/>
      <c r="KP55" s="183"/>
      <c r="KQ55" s="183"/>
      <c r="KR55" s="183"/>
      <c r="KS55" s="183"/>
      <c r="KT55" s="183"/>
      <c r="KU55" s="183"/>
      <c r="KV55" s="183"/>
      <c r="KW55" s="183"/>
      <c r="KX55" s="183"/>
      <c r="KY55" s="183"/>
      <c r="KZ55" s="183"/>
      <c r="LA55" s="183"/>
      <c r="LB55" s="183"/>
      <c r="LC55" s="183"/>
      <c r="LD55" s="1434"/>
      <c r="LE55" s="125"/>
      <c r="LF55" s="125"/>
      <c r="LG55" s="125"/>
      <c r="LH55" s="125"/>
      <c r="LI55" s="125"/>
      <c r="LJ55" s="125"/>
      <c r="LK55" s="125"/>
      <c r="LL55" s="125"/>
      <c r="LM55" s="125"/>
      <c r="LN55" s="125"/>
      <c r="LO55" s="125"/>
      <c r="LP55" s="125"/>
      <c r="LQ55" s="125"/>
      <c r="LR55" s="175"/>
      <c r="LS55" s="175"/>
      <c r="LT55" s="175"/>
      <c r="LU55" s="175"/>
      <c r="LV55" s="175"/>
      <c r="LW55" s="175"/>
      <c r="LX55" s="175"/>
      <c r="LY55" s="183"/>
      <c r="LZ55" s="183"/>
    </row>
    <row r="56" spans="1:338" ht="14.45" hidden="1" customHeight="1">
      <c r="A56" s="122">
        <v>50</v>
      </c>
      <c r="B56" s="122">
        <f>COUNTIFS($D$3:D56,D56,$F$3:F56,F56)</f>
        <v>1</v>
      </c>
      <c r="C56" s="184">
        <v>8095</v>
      </c>
      <c r="D56" s="398" t="s">
        <v>865</v>
      </c>
      <c r="E56" s="186" t="s">
        <v>866</v>
      </c>
      <c r="F56" s="187">
        <v>5512030348</v>
      </c>
      <c r="G56" s="125">
        <v>63</v>
      </c>
      <c r="H56" s="398" t="s">
        <v>867</v>
      </c>
      <c r="I56" s="189" t="s">
        <v>868</v>
      </c>
      <c r="J56" s="190" t="s">
        <v>477</v>
      </c>
      <c r="K56" s="175" t="s">
        <v>478</v>
      </c>
      <c r="L56" s="125">
        <v>4</v>
      </c>
      <c r="M56" s="125">
        <v>2</v>
      </c>
      <c r="N56" s="191" t="s">
        <v>490</v>
      </c>
      <c r="O56" s="225"/>
      <c r="P56" s="186" t="s">
        <v>597</v>
      </c>
      <c r="Q56" s="225"/>
      <c r="R56" s="253"/>
      <c r="S56" s="317" t="s">
        <v>503</v>
      </c>
      <c r="T56" s="195" t="s">
        <v>523</v>
      </c>
      <c r="U56" s="196" t="s">
        <v>484</v>
      </c>
      <c r="V56" s="318" t="s">
        <v>599</v>
      </c>
      <c r="W56" s="255" t="s">
        <v>506</v>
      </c>
      <c r="X56" s="1264"/>
      <c r="Y56" s="1264"/>
      <c r="Z56" s="199"/>
      <c r="AA56" s="200"/>
      <c r="AB56" s="125"/>
      <c r="AC56" s="225"/>
      <c r="AD56" s="225"/>
      <c r="AE56" s="225"/>
      <c r="AF56" s="225"/>
      <c r="AG56" s="216" t="s">
        <v>507</v>
      </c>
      <c r="AH56" s="231" t="s">
        <v>869</v>
      </c>
      <c r="AO56" s="136">
        <v>28</v>
      </c>
      <c r="AP56" s="137">
        <v>69.900000000000006</v>
      </c>
      <c r="AQ56" s="138">
        <v>1.68</v>
      </c>
      <c r="AR56" s="139">
        <f t="shared" si="26"/>
        <v>99.580000000000013</v>
      </c>
      <c r="AS56" s="140">
        <f t="shared" si="27"/>
        <v>0.40057224606580827</v>
      </c>
      <c r="AT56" s="141">
        <f t="shared" si="28"/>
        <v>0.67296137339055784</v>
      </c>
      <c r="AU56" s="142">
        <f t="shared" si="29"/>
        <v>0.39117071807767528</v>
      </c>
      <c r="AV56" s="143">
        <v>18.983999999999998</v>
      </c>
      <c r="AW56" s="143">
        <f t="shared" si="30"/>
        <v>67.8</v>
      </c>
      <c r="AX56" s="403">
        <v>7.6160000000000005</v>
      </c>
      <c r="AY56" s="143">
        <v>27.2</v>
      </c>
      <c r="AZ56" s="149" t="s">
        <v>487</v>
      </c>
      <c r="BA56" s="146">
        <v>9.1999999999999993</v>
      </c>
      <c r="BB56" s="205">
        <v>0.94</v>
      </c>
      <c r="BC56" s="148"/>
      <c r="BD56" s="148"/>
      <c r="BG56" s="145"/>
      <c r="BJ56" s="122">
        <v>51</v>
      </c>
      <c r="BK56" s="122">
        <v>49.7</v>
      </c>
      <c r="BL56" s="150">
        <v>1.0261569416498992</v>
      </c>
      <c r="BM56" s="206">
        <v>0.26</v>
      </c>
      <c r="BN56" s="153">
        <f>BM56*100/AO56</f>
        <v>0.9285714285714286</v>
      </c>
      <c r="BO56" s="149" t="s">
        <v>487</v>
      </c>
      <c r="BP56" s="143">
        <v>56.999999999999993</v>
      </c>
      <c r="BQ56" s="234">
        <v>61</v>
      </c>
      <c r="BS56" s="153">
        <f t="shared" ref="BS56:BS74" si="32">BX56+BZ56</f>
        <v>36.799999999999997</v>
      </c>
      <c r="BT56" s="145">
        <v>85.3</v>
      </c>
      <c r="BU56" s="174">
        <v>12017.75</v>
      </c>
      <c r="BV56" s="145">
        <v>14.700000000000003</v>
      </c>
      <c r="BW56" s="1020">
        <v>59.2</v>
      </c>
      <c r="BX56" s="145">
        <v>19.3</v>
      </c>
      <c r="BY56" s="145">
        <v>13.7</v>
      </c>
      <c r="BZ56" s="145">
        <v>17.5</v>
      </c>
      <c r="CA56" s="145">
        <v>12.4</v>
      </c>
      <c r="CB56" s="145">
        <v>46.6</v>
      </c>
      <c r="CC56" s="145">
        <v>33.1</v>
      </c>
      <c r="CD56" s="145">
        <v>1.44</v>
      </c>
      <c r="CL56" s="143">
        <f t="shared" ref="CL56:CL74" si="33">BX56/BZ56</f>
        <v>1.102857142857143</v>
      </c>
      <c r="CM56" s="145"/>
      <c r="CN56" s="145"/>
      <c r="CO56" s="145"/>
      <c r="CP56" s="148"/>
      <c r="CT56" s="145"/>
      <c r="CU56" s="145"/>
      <c r="CV56" s="145"/>
      <c r="CW56" s="145"/>
      <c r="CX56" s="145"/>
      <c r="CY56" s="209"/>
      <c r="CZ56" s="145"/>
      <c r="DA56" s="209" t="s">
        <v>524</v>
      </c>
      <c r="DB56" s="237" t="s">
        <v>488</v>
      </c>
      <c r="DE56" s="991"/>
      <c r="DF56" s="991"/>
      <c r="DG56" s="991"/>
      <c r="DH56" s="991"/>
      <c r="DI56" s="160" t="s">
        <v>489</v>
      </c>
      <c r="DJ56" s="211" t="s">
        <v>507</v>
      </c>
      <c r="DK56" s="162">
        <v>2</v>
      </c>
      <c r="DL56" s="166"/>
      <c r="DM56" s="166"/>
      <c r="DN56" s="164">
        <v>0</v>
      </c>
      <c r="DO56" s="166"/>
      <c r="DP56" s="166"/>
      <c r="DQ56" s="166"/>
      <c r="DR56" s="165" t="s">
        <v>490</v>
      </c>
      <c r="DS56" s="125" t="s">
        <v>490</v>
      </c>
      <c r="DT56" s="125">
        <v>336</v>
      </c>
      <c r="DU56" s="125">
        <v>9.1999999999999993</v>
      </c>
      <c r="DV56" s="125">
        <v>90.8</v>
      </c>
      <c r="DW56" s="125" t="s">
        <v>490</v>
      </c>
      <c r="DX56" s="125" t="s">
        <v>490</v>
      </c>
      <c r="DY56" s="125" t="s">
        <v>490</v>
      </c>
      <c r="DZ56" s="125" t="s">
        <v>490</v>
      </c>
      <c r="EA56" s="125">
        <v>0</v>
      </c>
      <c r="EC56" s="166"/>
      <c r="ED56" s="166">
        <v>2</v>
      </c>
      <c r="EE56" s="166">
        <v>4</v>
      </c>
      <c r="EF56" s="166"/>
      <c r="EG56" s="166">
        <v>2</v>
      </c>
      <c r="EH56" s="166">
        <v>0</v>
      </c>
      <c r="EI56" s="166">
        <v>174</v>
      </c>
      <c r="EJ56" s="166">
        <v>77</v>
      </c>
      <c r="EK56" s="167">
        <f t="shared" si="31"/>
        <v>25.432685955872639</v>
      </c>
      <c r="EL56" s="166">
        <v>1</v>
      </c>
      <c r="EM56" s="166" t="s">
        <v>490</v>
      </c>
      <c r="EN56" s="166">
        <v>0</v>
      </c>
      <c r="EO56" s="166">
        <v>0</v>
      </c>
      <c r="EP56" s="166" t="s">
        <v>490</v>
      </c>
      <c r="EQ56" s="1230">
        <v>43142</v>
      </c>
      <c r="ER56" s="1067">
        <v>8095</v>
      </c>
      <c r="ES56" s="1008">
        <v>75</v>
      </c>
      <c r="ET56" s="1083">
        <v>8678</v>
      </c>
      <c r="EU56" s="1083">
        <v>2</v>
      </c>
      <c r="EV56" s="1074">
        <v>231.41333333333333</v>
      </c>
      <c r="EW56" s="1083">
        <v>3202</v>
      </c>
      <c r="EX56" s="1075">
        <v>85.38666666666667</v>
      </c>
      <c r="EY56" s="1075">
        <v>341.54666666666668</v>
      </c>
      <c r="EZ56" s="1009"/>
      <c r="FA56" s="1009"/>
      <c r="FB56" s="1009"/>
      <c r="FC56" s="1009"/>
      <c r="FD56" s="1068"/>
      <c r="FE56" s="1068"/>
      <c r="FF56" s="1068"/>
      <c r="FG56" s="1080"/>
      <c r="FH56" s="1112"/>
      <c r="FI56" s="1080"/>
      <c r="FJ56" s="1115"/>
      <c r="FK56" s="1018" t="s">
        <v>507</v>
      </c>
      <c r="FL56" s="133"/>
      <c r="FM56" s="172">
        <v>36.89790274256741</v>
      </c>
      <c r="FN56" s="213">
        <f>EX56/1000</f>
        <v>8.5386666666666666E-2</v>
      </c>
      <c r="FP56" s="172">
        <v>36.89790274256741</v>
      </c>
      <c r="FQ56" s="213">
        <v>8.5386666666666666E-2</v>
      </c>
      <c r="FR56" s="222">
        <f t="shared" ref="FR56:FR61" si="34">DT56/EX56</f>
        <v>3.9350405996252342</v>
      </c>
      <c r="FS56" s="222"/>
      <c r="FT56" s="223"/>
      <c r="FU56" s="223"/>
      <c r="FV56" s="223"/>
      <c r="GF56" s="175"/>
      <c r="GJ56" s="165"/>
      <c r="GK56" s="214">
        <v>43167</v>
      </c>
      <c r="GL56" s="1232" t="s">
        <v>497</v>
      </c>
      <c r="GM56" s="1231">
        <f>DATEDIF(EQ56,GK56,"m")</f>
        <v>0</v>
      </c>
      <c r="GN56" s="178"/>
      <c r="GR56" s="165"/>
      <c r="GS56" s="165"/>
      <c r="GT56" s="165"/>
      <c r="GU56" s="122"/>
      <c r="HI56" s="165"/>
      <c r="HJ56" s="253"/>
      <c r="HK56" s="253"/>
      <c r="HL56" s="253"/>
      <c r="HM56" s="253"/>
      <c r="HN56" s="253"/>
      <c r="HO56" s="367"/>
      <c r="HP56" s="367"/>
      <c r="HQ56" s="253"/>
      <c r="HR56" s="253"/>
      <c r="HS56" s="253"/>
      <c r="HT56" s="253"/>
      <c r="HU56" s="253"/>
      <c r="HV56" s="253"/>
      <c r="HW56" s="253"/>
      <c r="HX56" s="253"/>
      <c r="HY56" s="253"/>
      <c r="HZ56" s="253"/>
      <c r="IA56" s="253"/>
      <c r="IB56" s="367"/>
      <c r="IC56" s="253"/>
      <c r="ID56" s="253"/>
      <c r="IE56" s="253"/>
      <c r="IF56" s="253"/>
      <c r="IG56" s="253"/>
      <c r="IH56" s="253"/>
      <c r="II56" s="253"/>
      <c r="IJ56" s="253"/>
      <c r="IK56" s="367"/>
      <c r="IL56" s="253"/>
      <c r="IM56" s="253"/>
      <c r="IN56" s="367"/>
      <c r="IO56" s="253"/>
      <c r="IP56" s="253"/>
      <c r="IQ56" s="253"/>
      <c r="IR56" s="253"/>
      <c r="IS56" s="253"/>
      <c r="IT56" s="367"/>
      <c r="IU56" s="253"/>
      <c r="IV56" s="253"/>
      <c r="IW56" s="253"/>
      <c r="IX56" s="253"/>
      <c r="IY56" s="253"/>
      <c r="IZ56" s="253"/>
      <c r="JA56" s="253"/>
      <c r="JB56" s="253"/>
      <c r="JC56" s="253"/>
      <c r="JD56" s="253"/>
      <c r="JE56" s="253"/>
      <c r="JF56" s="917"/>
      <c r="JG56" s="125"/>
      <c r="JH56" s="125"/>
      <c r="JI56" s="125"/>
      <c r="JJ56" s="182"/>
      <c r="JK56" s="183"/>
      <c r="JL56" s="183"/>
      <c r="JM56" s="183"/>
      <c r="JN56" s="183"/>
      <c r="JO56" s="183"/>
      <c r="JP56" s="183"/>
      <c r="JQ56" s="183"/>
      <c r="JR56" s="183"/>
      <c r="JS56" s="183"/>
      <c r="JT56" s="183"/>
      <c r="JU56" s="183"/>
      <c r="JV56" s="183"/>
      <c r="JW56" s="183"/>
      <c r="JX56" s="183"/>
      <c r="JY56" s="183"/>
      <c r="JZ56" s="183"/>
      <c r="KA56" s="183"/>
      <c r="KB56" s="183"/>
      <c r="KC56" s="183"/>
      <c r="KD56" s="183"/>
      <c r="KE56" s="183"/>
      <c r="KF56" s="183"/>
      <c r="KG56" s="183"/>
      <c r="KH56" s="183"/>
      <c r="KI56" s="183"/>
      <c r="KJ56" s="183"/>
      <c r="KK56" s="183"/>
      <c r="KL56" s="183"/>
      <c r="KM56" s="183"/>
      <c r="KN56" s="183"/>
      <c r="KO56" s="183"/>
      <c r="KP56" s="183"/>
      <c r="KQ56" s="183"/>
      <c r="KR56" s="183"/>
      <c r="KS56" s="183"/>
      <c r="KT56" s="183"/>
      <c r="KU56" s="183"/>
      <c r="KV56" s="183"/>
      <c r="KW56" s="183"/>
      <c r="KX56" s="183"/>
      <c r="KY56" s="183"/>
      <c r="KZ56" s="183"/>
      <c r="LA56" s="183"/>
      <c r="LB56" s="183"/>
      <c r="LC56" s="183"/>
      <c r="LD56" s="1434"/>
      <c r="LE56" s="125"/>
      <c r="LF56" s="125"/>
      <c r="LG56" s="125"/>
      <c r="LH56" s="125"/>
      <c r="LI56" s="125"/>
      <c r="LJ56" s="125"/>
      <c r="LK56" s="125"/>
      <c r="LL56" s="125"/>
      <c r="LM56" s="125"/>
      <c r="LN56" s="125"/>
      <c r="LO56" s="125"/>
      <c r="LP56" s="125"/>
      <c r="LQ56" s="125"/>
      <c r="LR56" s="175"/>
      <c r="LS56" s="175"/>
      <c r="LT56" s="175"/>
      <c r="LU56" s="175"/>
      <c r="LV56" s="175"/>
      <c r="LW56" s="175"/>
      <c r="LX56" s="175"/>
      <c r="LY56" s="183"/>
      <c r="LZ56" s="183"/>
    </row>
    <row r="57" spans="1:338" ht="14.45" hidden="1" customHeight="1">
      <c r="A57" s="122">
        <v>58</v>
      </c>
      <c r="B57" s="122">
        <f>COUNTIFS($D$3:D57,D57,$F$3:F57,F57)</f>
        <v>1</v>
      </c>
      <c r="C57" s="184">
        <v>12392</v>
      </c>
      <c r="D57" s="398" t="s">
        <v>978</v>
      </c>
      <c r="E57" s="186" t="s">
        <v>946</v>
      </c>
      <c r="F57" s="187">
        <v>5561231522</v>
      </c>
      <c r="G57" s="125">
        <f>LEFT(H57,4)-CONCATENATE(IF(LEFT(F57, 2)&lt;MID(H57, 3, 4), 20, 19),LEFT(F57,2))</f>
        <v>65</v>
      </c>
      <c r="H57" s="398" t="s">
        <v>979</v>
      </c>
      <c r="I57" s="224" t="s">
        <v>476</v>
      </c>
      <c r="J57" s="190" t="s">
        <v>477</v>
      </c>
      <c r="K57" s="188" t="s">
        <v>478</v>
      </c>
      <c r="L57" s="125">
        <v>15</v>
      </c>
      <c r="M57" s="188" t="s">
        <v>980</v>
      </c>
      <c r="N57" s="191" t="s">
        <v>490</v>
      </c>
      <c r="O57" s="225"/>
      <c r="P57" s="225" t="s">
        <v>529</v>
      </c>
      <c r="Q57" s="192"/>
      <c r="R57" s="193"/>
      <c r="S57" s="191"/>
      <c r="T57" s="226" t="s">
        <v>530</v>
      </c>
      <c r="U57" s="226"/>
      <c r="V57" s="227" t="s">
        <v>531</v>
      </c>
      <c r="W57" s="228"/>
      <c r="X57" s="1005"/>
      <c r="Y57" s="1005"/>
      <c r="Z57" s="229"/>
      <c r="AA57" s="225" t="s">
        <v>532</v>
      </c>
      <c r="AB57" s="125"/>
      <c r="AC57" s="230">
        <v>414</v>
      </c>
      <c r="AD57" s="230">
        <v>6000</v>
      </c>
      <c r="AE57" s="231"/>
      <c r="AF57" s="231"/>
      <c r="AG57" s="231" t="s">
        <v>485</v>
      </c>
      <c r="AH57" s="232">
        <v>450</v>
      </c>
      <c r="AI57"/>
      <c r="AJ57"/>
      <c r="AM57"/>
      <c r="AO57" s="136">
        <v>49.7</v>
      </c>
      <c r="AP57" s="137">
        <v>25</v>
      </c>
      <c r="AQ57" s="138">
        <v>22.7</v>
      </c>
      <c r="AR57" s="139">
        <f t="shared" si="26"/>
        <v>97.4</v>
      </c>
      <c r="AS57" s="140">
        <f t="shared" si="27"/>
        <v>1.9880000000000002</v>
      </c>
      <c r="AT57" s="141">
        <f t="shared" si="28"/>
        <v>45.127600000000001</v>
      </c>
      <c r="AU57" s="142">
        <f t="shared" si="29"/>
        <v>1.0419287211740043</v>
      </c>
      <c r="AV57" s="143">
        <f>AW57*AO57/100</f>
        <v>45.266330000000011</v>
      </c>
      <c r="AW57" s="143">
        <f>97-AY57-(CD57*100/AO57)</f>
        <v>91.079134808853127</v>
      </c>
      <c r="AX57" s="144">
        <v>2.0426700000000002</v>
      </c>
      <c r="AY57" s="143">
        <v>4.1100000000000003</v>
      </c>
      <c r="AZ57" s="122" t="s">
        <v>487</v>
      </c>
      <c r="BA57" s="204">
        <v>51</v>
      </c>
      <c r="BB57" s="147" t="s">
        <v>487</v>
      </c>
      <c r="BC57" s="153">
        <v>4.2999999999999997E-2</v>
      </c>
      <c r="BD57" s="153"/>
      <c r="BE57" s="145"/>
      <c r="BF57" s="143"/>
      <c r="BG57" s="149">
        <v>4189</v>
      </c>
      <c r="BH57" s="233">
        <v>253.20000000000002</v>
      </c>
      <c r="BI57" s="234">
        <v>0.1</v>
      </c>
      <c r="BJ57" s="143">
        <v>52.6</v>
      </c>
      <c r="BK57" s="122">
        <v>47.4</v>
      </c>
      <c r="BL57" s="150">
        <f>BJ57/BK57</f>
        <v>1.109704641350211</v>
      </c>
      <c r="BM57" s="206">
        <v>1.92</v>
      </c>
      <c r="BN57" s="153">
        <f>BM57*100/AO57</f>
        <v>3.8631790744466801</v>
      </c>
      <c r="BO57" s="122" t="s">
        <v>487</v>
      </c>
      <c r="BP57" s="122">
        <v>22.9</v>
      </c>
      <c r="BQ57" s="234">
        <v>28.588999999999999</v>
      </c>
      <c r="BR57" s="174">
        <v>33276</v>
      </c>
      <c r="BS57" s="153">
        <f t="shared" si="32"/>
        <v>73.099999999999994</v>
      </c>
      <c r="BT57" s="158">
        <v>87.7</v>
      </c>
      <c r="BU57" s="158">
        <v>8312</v>
      </c>
      <c r="BV57" s="153">
        <f>100-BT57</f>
        <v>12.299999999999997</v>
      </c>
      <c r="BW57" s="1039">
        <f>BY57+CA57+CC57</f>
        <v>24.799999999999997</v>
      </c>
      <c r="BX57" s="158">
        <v>50.6</v>
      </c>
      <c r="BY57" s="145">
        <f>BX57*AP57/100</f>
        <v>12.65</v>
      </c>
      <c r="BZ57" s="158">
        <v>22.5</v>
      </c>
      <c r="CA57" s="145">
        <f>BZ57*AP57/100</f>
        <v>5.625</v>
      </c>
      <c r="CB57" s="158">
        <v>26.1</v>
      </c>
      <c r="CC57" s="145">
        <f>CB57*AP57/100</f>
        <v>6.5250000000000004</v>
      </c>
      <c r="CD57" s="145">
        <v>0.9</v>
      </c>
      <c r="CE57" s="151">
        <v>93</v>
      </c>
      <c r="CF57" s="235">
        <v>4298</v>
      </c>
      <c r="CG57" s="151">
        <v>76.900000000000006</v>
      </c>
      <c r="CH57" s="235">
        <v>3398.4</v>
      </c>
      <c r="CI57" s="151">
        <v>28.4</v>
      </c>
      <c r="CJ57" s="151">
        <v>72</v>
      </c>
      <c r="CK57" s="235">
        <v>3590.9999999999995</v>
      </c>
      <c r="CL57" s="143">
        <f t="shared" si="33"/>
        <v>2.2488888888888892</v>
      </c>
      <c r="CM57" s="145"/>
      <c r="CN57" s="145"/>
      <c r="CO57" s="145"/>
      <c r="CP57" s="153"/>
      <c r="CQ57" s="145">
        <v>7.83</v>
      </c>
      <c r="CR57" s="143"/>
      <c r="CS57" s="143"/>
      <c r="CT57" s="145"/>
      <c r="CU57" s="236"/>
      <c r="CV57" s="236"/>
      <c r="CW57" s="145"/>
      <c r="CX57" s="145"/>
      <c r="CZ57" s="145"/>
      <c r="DA57" s="209">
        <v>3</v>
      </c>
      <c r="DB57" s="237" t="s">
        <v>301</v>
      </c>
      <c r="DC57" s="238"/>
      <c r="DD57" s="239" t="s">
        <v>981</v>
      </c>
      <c r="DE57" s="991"/>
      <c r="DF57" s="991"/>
      <c r="DG57" s="991"/>
      <c r="DH57" s="991"/>
      <c r="DI57" s="125" t="s">
        <v>515</v>
      </c>
      <c r="DJ57" s="361" t="s">
        <v>485</v>
      </c>
      <c r="DK57" s="166">
        <v>2</v>
      </c>
      <c r="DL57" s="166"/>
      <c r="DM57" s="166"/>
      <c r="DN57" s="164">
        <v>0</v>
      </c>
      <c r="DO57" s="166"/>
      <c r="DP57" s="166"/>
      <c r="DQ57" s="166"/>
      <c r="DR57" s="165">
        <v>3.3</v>
      </c>
      <c r="DS57" s="125" t="s">
        <v>490</v>
      </c>
      <c r="DT57" s="125">
        <v>630</v>
      </c>
      <c r="DU57" s="125">
        <v>30.8</v>
      </c>
      <c r="DV57" s="125">
        <v>69.2</v>
      </c>
      <c r="DW57" s="125" t="s">
        <v>490</v>
      </c>
      <c r="DX57" s="125" t="s">
        <v>490</v>
      </c>
      <c r="DY57" s="125" t="s">
        <v>490</v>
      </c>
      <c r="DZ57" s="125" t="s">
        <v>490</v>
      </c>
      <c r="EA57" s="125">
        <v>0</v>
      </c>
      <c r="EC57" s="242"/>
      <c r="ED57" s="242"/>
      <c r="EE57" s="166">
        <v>15</v>
      </c>
      <c r="EF57" s="166">
        <v>18</v>
      </c>
      <c r="EG57" s="166">
        <v>2</v>
      </c>
      <c r="EH57" s="242"/>
      <c r="EI57" s="243">
        <v>176</v>
      </c>
      <c r="EJ57" s="243">
        <v>89</v>
      </c>
      <c r="EK57" s="167">
        <f t="shared" si="31"/>
        <v>28.731921487603305</v>
      </c>
      <c r="EL57" s="166">
        <v>2</v>
      </c>
      <c r="EM57" s="166" t="s">
        <v>534</v>
      </c>
      <c r="EN57" s="166">
        <v>3</v>
      </c>
      <c r="EO57" s="166">
        <v>3</v>
      </c>
      <c r="EP57" s="242" t="s">
        <v>579</v>
      </c>
      <c r="EQ57" s="1230">
        <v>43878</v>
      </c>
      <c r="ER57" s="1070">
        <v>12392</v>
      </c>
      <c r="ES57" s="1109">
        <v>75</v>
      </c>
      <c r="ET57" s="1109">
        <v>32716</v>
      </c>
      <c r="EU57" s="1109">
        <v>4000</v>
      </c>
      <c r="EV57" s="1109">
        <v>40560</v>
      </c>
      <c r="EW57" s="1109">
        <v>3134</v>
      </c>
      <c r="EX57" s="1193">
        <f>EW57/EU57*EV57/ES57</f>
        <v>423.71679999999998</v>
      </c>
      <c r="EY57" s="1075">
        <f>L57*EX57</f>
        <v>6355.7519999999995</v>
      </c>
      <c r="EZ57" s="1009"/>
      <c r="FA57" s="1009"/>
      <c r="FB57" s="1009"/>
      <c r="FC57" s="1009"/>
      <c r="FD57" s="1068"/>
      <c r="FE57" s="1068"/>
      <c r="FF57" s="1068"/>
      <c r="FG57" s="1080"/>
      <c r="FH57" s="993"/>
      <c r="FI57" s="1080"/>
      <c r="FJ57" s="1085"/>
      <c r="FK57" s="1017"/>
      <c r="FL57" s="133"/>
      <c r="FM57" s="122"/>
      <c r="FN57" s="213">
        <f>AC57/1000</f>
        <v>0.41399999999999998</v>
      </c>
      <c r="FP57" s="141">
        <f>EW57*100/ET57</f>
        <v>9.5794106859029213</v>
      </c>
      <c r="FQ57" s="247">
        <f>EX57/1000</f>
        <v>0.4237168</v>
      </c>
      <c r="FR57" s="170">
        <f t="shared" si="34"/>
        <v>1.4868421549487771</v>
      </c>
      <c r="FS57" s="174">
        <v>130</v>
      </c>
      <c r="FT57" s="183" t="s">
        <v>982</v>
      </c>
      <c r="FU57" s="183" t="s">
        <v>490</v>
      </c>
      <c r="FV57" s="183" t="s">
        <v>983</v>
      </c>
      <c r="FW57" s="125">
        <v>0</v>
      </c>
      <c r="FX57" s="188" t="s">
        <v>538</v>
      </c>
      <c r="FY57" s="125">
        <v>1</v>
      </c>
      <c r="FZ57" s="183" t="s">
        <v>539</v>
      </c>
      <c r="GD57" s="125">
        <v>1</v>
      </c>
      <c r="GE57" s="427">
        <v>43880</v>
      </c>
      <c r="GF57" s="183" t="s">
        <v>584</v>
      </c>
      <c r="GG57" s="125">
        <v>0</v>
      </c>
      <c r="GH57" s="175">
        <v>0</v>
      </c>
      <c r="GI57" s="183" t="s">
        <v>984</v>
      </c>
      <c r="GJ57" s="165"/>
      <c r="GK57" s="214">
        <v>43880</v>
      </c>
      <c r="GL57" s="1232" t="s">
        <v>497</v>
      </c>
      <c r="GM57" s="1231">
        <f>DATEDIF(EQ57,GK57,"m")</f>
        <v>0</v>
      </c>
      <c r="GN57" s="178" t="s">
        <v>543</v>
      </c>
      <c r="GR57" s="428"/>
      <c r="GS57" s="165"/>
      <c r="GT57" s="165"/>
      <c r="GV57" s="249">
        <v>3.34</v>
      </c>
      <c r="GW57" s="249">
        <v>0</v>
      </c>
      <c r="GX57" s="249">
        <v>1121.73</v>
      </c>
      <c r="GY57" s="249">
        <v>0</v>
      </c>
      <c r="GZ57" s="249">
        <v>5.74</v>
      </c>
      <c r="HA57" s="249">
        <v>0</v>
      </c>
      <c r="HB57" s="249">
        <v>62828.3</v>
      </c>
      <c r="HC57" s="249">
        <v>124.59</v>
      </c>
      <c r="HD57" s="249">
        <v>383.7</v>
      </c>
      <c r="HE57" s="249">
        <v>0</v>
      </c>
      <c r="HF57" s="249">
        <v>0</v>
      </c>
      <c r="HG57" s="249">
        <v>0</v>
      </c>
      <c r="HH57" s="249">
        <v>938.95</v>
      </c>
      <c r="HI57" s="570">
        <v>2</v>
      </c>
      <c r="HJ57" s="1020">
        <v>11.9</v>
      </c>
      <c r="HK57" s="1020">
        <v>85.5</v>
      </c>
      <c r="HL57" s="1043">
        <v>6836</v>
      </c>
      <c r="HM57" s="1020">
        <v>18.600000000000001</v>
      </c>
      <c r="HN57" s="1020">
        <v>92.1</v>
      </c>
      <c r="HO57" s="1043">
        <v>4150</v>
      </c>
      <c r="HP57" s="1043">
        <v>2976</v>
      </c>
      <c r="HQ57" s="1020">
        <v>7.19</v>
      </c>
      <c r="HR57" s="1020">
        <v>13.5</v>
      </c>
      <c r="HS57" s="1020">
        <v>1.55</v>
      </c>
      <c r="HT57" s="1020">
        <v>82.5</v>
      </c>
      <c r="HU57" s="1020">
        <v>96.2</v>
      </c>
      <c r="HV57" s="1043">
        <v>4801</v>
      </c>
      <c r="HW57" s="1020">
        <v>10.9</v>
      </c>
      <c r="HX57" s="1020">
        <v>77.099999999999994</v>
      </c>
      <c r="HY57" s="1020">
        <v>3.89</v>
      </c>
      <c r="HZ57" s="1020">
        <v>31.2</v>
      </c>
      <c r="IA57" s="1020">
        <v>92</v>
      </c>
      <c r="IB57" s="1043">
        <v>3626</v>
      </c>
      <c r="IC57" s="1020">
        <v>10.199999999999999</v>
      </c>
      <c r="ID57" s="1020">
        <v>23.8</v>
      </c>
      <c r="IE57" s="1020">
        <v>1.76</v>
      </c>
      <c r="IF57" s="1020">
        <v>89.2</v>
      </c>
      <c r="IG57" s="1043">
        <v>8318</v>
      </c>
      <c r="IH57" s="1020">
        <v>58.6</v>
      </c>
      <c r="II57" s="1020">
        <v>0.81</v>
      </c>
      <c r="IJ57" s="1020">
        <v>87.6</v>
      </c>
      <c r="IK57" s="1043">
        <v>3253</v>
      </c>
      <c r="IL57" s="1020">
        <v>0.63</v>
      </c>
      <c r="IM57" s="1020">
        <v>78.400000000000006</v>
      </c>
      <c r="IN57" s="1043">
        <v>3532</v>
      </c>
      <c r="IO57" s="1020">
        <v>3.45</v>
      </c>
      <c r="IP57" s="1020">
        <v>55.4</v>
      </c>
      <c r="IQ57" s="1020">
        <v>20.9</v>
      </c>
      <c r="IR57" s="1020">
        <v>13</v>
      </c>
      <c r="IS57" s="1020">
        <v>83.2</v>
      </c>
      <c r="IT57" s="1043">
        <v>2860</v>
      </c>
      <c r="IU57" s="1020">
        <v>5.99</v>
      </c>
      <c r="IV57" s="1020">
        <v>68.8</v>
      </c>
      <c r="IW57" s="1020">
        <v>7.9000000000000001E-2</v>
      </c>
      <c r="IX57" s="1020">
        <v>86.4</v>
      </c>
      <c r="IY57" s="1020">
        <v>4167</v>
      </c>
      <c r="IZ57" s="1020">
        <v>0.32</v>
      </c>
      <c r="JA57" s="1020">
        <v>1.75</v>
      </c>
      <c r="JB57" s="1020">
        <v>69.5</v>
      </c>
      <c r="JC57" s="1020">
        <v>5.3999999999999999E-2</v>
      </c>
      <c r="JD57" s="1043">
        <v>5</v>
      </c>
      <c r="JE57" s="992">
        <v>4</v>
      </c>
      <c r="JF57" s="992">
        <v>1</v>
      </c>
      <c r="JG57" s="183"/>
      <c r="JH57" s="183"/>
      <c r="JI57" s="249"/>
      <c r="JJ57" s="182"/>
      <c r="JK57" s="183"/>
      <c r="JL57" s="183"/>
      <c r="JM57" s="183"/>
      <c r="JN57" s="183"/>
      <c r="JO57" s="183"/>
      <c r="JP57" s="183"/>
      <c r="JQ57" s="183"/>
      <c r="JR57" s="183"/>
      <c r="JS57" s="183"/>
      <c r="JT57" s="183"/>
      <c r="JU57" s="183"/>
      <c r="JV57" s="183"/>
      <c r="JW57" s="183"/>
      <c r="JX57" s="183"/>
      <c r="JY57" s="183"/>
      <c r="JZ57" s="183"/>
      <c r="KA57" s="183"/>
      <c r="KB57" s="183"/>
      <c r="KC57" s="183"/>
      <c r="KD57" s="183"/>
      <c r="KE57" s="183"/>
      <c r="KF57" s="183"/>
      <c r="KG57" s="183"/>
      <c r="KH57" s="183"/>
      <c r="KI57" s="183"/>
      <c r="KJ57" s="183"/>
      <c r="KK57" s="183"/>
      <c r="KL57" s="183"/>
      <c r="KM57" s="183"/>
      <c r="KN57" s="183"/>
      <c r="KO57" s="183"/>
      <c r="KP57" s="183"/>
      <c r="KQ57" s="183"/>
      <c r="KR57" s="183"/>
      <c r="KS57" s="183"/>
      <c r="KT57" s="183"/>
      <c r="KU57" s="183"/>
      <c r="KV57" s="183"/>
      <c r="KW57" s="183"/>
      <c r="KX57" s="183"/>
      <c r="KY57" s="183"/>
      <c r="KZ57" s="183"/>
      <c r="LA57" s="183"/>
      <c r="LB57" s="183"/>
      <c r="LC57" s="183"/>
      <c r="LD57" s="1434"/>
      <c r="LE57" s="125"/>
      <c r="LF57" s="175"/>
      <c r="LG57" s="175"/>
      <c r="LH57" s="175"/>
      <c r="LI57" s="175"/>
      <c r="LJ57" s="175"/>
      <c r="LK57" s="175"/>
      <c r="LL57" s="175"/>
      <c r="LM57" s="175"/>
      <c r="LN57" s="175"/>
      <c r="LO57" s="175"/>
      <c r="LP57" s="175"/>
      <c r="LQ57" s="175"/>
      <c r="LR57" s="175"/>
      <c r="LS57" s="175"/>
      <c r="LT57" s="175"/>
      <c r="LU57" s="175"/>
      <c r="LV57" s="175"/>
      <c r="LW57" s="175"/>
      <c r="LX57" s="175"/>
      <c r="LY57" s="183"/>
      <c r="LZ57" s="183"/>
    </row>
    <row r="58" spans="1:338" ht="14.45" hidden="1" customHeight="1" thickBot="1">
      <c r="A58" s="449">
        <v>138</v>
      </c>
      <c r="B58" s="122">
        <f>COUNTIFS($D$3:D58,D58,$F$3:F58,F58)</f>
        <v>1</v>
      </c>
      <c r="C58" s="975">
        <v>10627</v>
      </c>
      <c r="D58" s="450" t="s">
        <v>1834</v>
      </c>
      <c r="E58" s="451" t="s">
        <v>594</v>
      </c>
      <c r="F58" s="452">
        <v>460301447</v>
      </c>
      <c r="G58" s="125">
        <v>73</v>
      </c>
      <c r="H58" s="976" t="s">
        <v>1835</v>
      </c>
      <c r="I58" s="984" t="s">
        <v>1736</v>
      </c>
      <c r="J58" s="453" t="s">
        <v>477</v>
      </c>
      <c r="K58" s="451" t="s">
        <v>478</v>
      </c>
      <c r="L58" s="449">
        <v>21</v>
      </c>
      <c r="M58" s="464" t="s">
        <v>988</v>
      </c>
      <c r="N58" s="451" t="s">
        <v>490</v>
      </c>
      <c r="O58" s="321"/>
      <c r="P58" s="321" t="s">
        <v>953</v>
      </c>
      <c r="Q58" s="321"/>
      <c r="R58" s="454"/>
      <c r="S58" s="1176" t="s">
        <v>484</v>
      </c>
      <c r="T58" s="977" t="s">
        <v>484</v>
      </c>
      <c r="U58" s="977" t="s">
        <v>484</v>
      </c>
      <c r="V58" s="1316" t="s">
        <v>549</v>
      </c>
      <c r="W58" s="455" t="s">
        <v>484</v>
      </c>
      <c r="X58" s="1008" t="s">
        <v>484</v>
      </c>
      <c r="Y58" s="1008" t="s">
        <v>484</v>
      </c>
      <c r="Z58" s="1291"/>
      <c r="AA58" s="321" t="s">
        <v>1196</v>
      </c>
      <c r="AB58" s="321"/>
      <c r="AC58" s="1181">
        <v>7212</v>
      </c>
      <c r="AD58" s="1183">
        <v>72</v>
      </c>
      <c r="AE58" s="1181" t="s">
        <v>484</v>
      </c>
      <c r="AF58" s="1181" t="s">
        <v>484</v>
      </c>
      <c r="AG58" s="456" t="s">
        <v>1727</v>
      </c>
      <c r="AH58" s="978">
        <v>400</v>
      </c>
      <c r="AI58" s="449"/>
      <c r="AJ58" s="449"/>
      <c r="AK58" s="458"/>
      <c r="AL58" s="449"/>
      <c r="AM58" s="449"/>
      <c r="AN58" s="449"/>
      <c r="AO58" s="459">
        <v>59</v>
      </c>
      <c r="AP58" s="460">
        <v>22</v>
      </c>
      <c r="AQ58" s="461">
        <v>16.2</v>
      </c>
      <c r="AR58" s="139">
        <f t="shared" si="26"/>
        <v>97.2</v>
      </c>
      <c r="AS58" s="140">
        <f t="shared" si="27"/>
        <v>2.6818181818181817</v>
      </c>
      <c r="AT58" s="141">
        <f t="shared" si="28"/>
        <v>43.445454545454538</v>
      </c>
      <c r="AU58" s="142">
        <f t="shared" si="29"/>
        <v>1.544502617801047</v>
      </c>
      <c r="AV58" s="143">
        <v>51.802</v>
      </c>
      <c r="AW58" s="143">
        <f>95-AY58</f>
        <v>87.8</v>
      </c>
      <c r="AX58" s="462">
        <v>4.2480000000000002</v>
      </c>
      <c r="AY58" s="463">
        <v>7.2</v>
      </c>
      <c r="AZ58" s="464" t="s">
        <v>487</v>
      </c>
      <c r="BA58" s="204">
        <v>6.05</v>
      </c>
      <c r="BB58" s="1105" t="s">
        <v>487</v>
      </c>
      <c r="BC58" s="465" t="s">
        <v>487</v>
      </c>
      <c r="BD58" s="959"/>
      <c r="BE58" s="449"/>
      <c r="BF58" s="449"/>
      <c r="BG58" s="145"/>
      <c r="BH58" s="466" t="s">
        <v>487</v>
      </c>
      <c r="BI58" s="467"/>
      <c r="BJ58" s="449">
        <v>53.4</v>
      </c>
      <c r="BK58" s="449">
        <v>46.6</v>
      </c>
      <c r="BL58" s="958">
        <f>BJ58/BK58</f>
        <v>1.1459227467811157</v>
      </c>
      <c r="BM58" s="985" t="s">
        <v>487</v>
      </c>
      <c r="BN58" s="122" t="s">
        <v>487</v>
      </c>
      <c r="BO58" s="464" t="s">
        <v>487</v>
      </c>
      <c r="BP58" s="463">
        <v>15.75</v>
      </c>
      <c r="BQ58" s="467">
        <v>13.76</v>
      </c>
      <c r="BR58" s="468" t="s">
        <v>487</v>
      </c>
      <c r="BS58" s="153">
        <f t="shared" si="32"/>
        <v>40.299999999999997</v>
      </c>
      <c r="BT58" s="1047" t="s">
        <v>487</v>
      </c>
      <c r="BU58" s="1317"/>
      <c r="BV58" s="1047" t="s">
        <v>487</v>
      </c>
      <c r="BW58" s="1129">
        <f>BY58+CA58+CC58</f>
        <v>22</v>
      </c>
      <c r="BX58" s="959">
        <v>9</v>
      </c>
      <c r="BY58" s="469">
        <f>BX58*AP58/(CB58+BZ58+BX58)</f>
        <v>1.9469026548672566</v>
      </c>
      <c r="BZ58" s="959">
        <v>31.3</v>
      </c>
      <c r="CA58" s="469">
        <f>BZ58*AP58/(CB58+BZ58+BX58)</f>
        <v>6.7708947885939033</v>
      </c>
      <c r="CB58" s="959">
        <v>61.4</v>
      </c>
      <c r="CC58" s="469">
        <f>CB58*AP58/(CB58+BZ58+BX58)</f>
        <v>13.28220255653884</v>
      </c>
      <c r="CD58" s="1047" t="s">
        <v>487</v>
      </c>
      <c r="CE58" s="449"/>
      <c r="CF58" s="449"/>
      <c r="CG58" s="449"/>
      <c r="CH58" s="449"/>
      <c r="CI58" s="449"/>
      <c r="CJ58" s="449"/>
      <c r="CK58" s="466" t="s">
        <v>487</v>
      </c>
      <c r="CL58" s="157">
        <f t="shared" si="33"/>
        <v>0.28753993610223644</v>
      </c>
      <c r="CM58" s="469"/>
      <c r="CN58" s="145"/>
      <c r="CO58" s="145"/>
      <c r="CP58" s="959"/>
      <c r="CQ58" s="449"/>
      <c r="CR58" s="449"/>
      <c r="CS58" s="449"/>
      <c r="CT58" s="469"/>
      <c r="CU58" s="960"/>
      <c r="CV58" s="236"/>
      <c r="CW58" s="145"/>
      <c r="CX58" s="469"/>
      <c r="CY58" s="449"/>
      <c r="CZ58" s="145"/>
      <c r="DA58" s="470">
        <v>4</v>
      </c>
      <c r="DB58" s="464" t="s">
        <v>600</v>
      </c>
      <c r="DC58" s="1318">
        <f>AP58-(BY58+CA58+CC58)</f>
        <v>0</v>
      </c>
      <c r="DD58" s="1190" t="s">
        <v>1490</v>
      </c>
      <c r="DE58" s="449"/>
      <c r="DF58" s="449"/>
      <c r="DG58" s="449"/>
      <c r="DH58" s="449"/>
      <c r="DI58" s="125" t="s">
        <v>489</v>
      </c>
      <c r="DJ58" s="267" t="s">
        <v>1727</v>
      </c>
      <c r="DK58" s="166">
        <v>2</v>
      </c>
      <c r="DL58" s="166"/>
      <c r="DM58" s="166" t="s">
        <v>1736</v>
      </c>
      <c r="DN58" s="164">
        <v>0</v>
      </c>
      <c r="DO58" s="166">
        <v>1</v>
      </c>
      <c r="DP58" s="1302">
        <v>43195</v>
      </c>
      <c r="DQ58" s="166"/>
      <c r="DR58" s="165">
        <v>45.5</v>
      </c>
      <c r="DS58" s="125" t="s">
        <v>490</v>
      </c>
      <c r="DT58" s="125">
        <v>634</v>
      </c>
      <c r="DU58" s="125">
        <v>39.6</v>
      </c>
      <c r="DV58" s="125">
        <v>60.4</v>
      </c>
      <c r="DW58" s="125">
        <v>1.7</v>
      </c>
      <c r="DX58" s="125" t="s">
        <v>1121</v>
      </c>
      <c r="DY58" s="125" t="s">
        <v>490</v>
      </c>
      <c r="DZ58" s="125">
        <v>5.96</v>
      </c>
      <c r="EA58" s="125">
        <v>0</v>
      </c>
      <c r="EB58" s="449"/>
      <c r="EC58" s="242"/>
      <c r="ED58" s="242"/>
      <c r="EE58" s="166">
        <v>21</v>
      </c>
      <c r="EF58" s="166">
        <v>35</v>
      </c>
      <c r="EG58" s="166">
        <v>3</v>
      </c>
      <c r="EH58" s="166">
        <v>1</v>
      </c>
      <c r="EI58" s="166">
        <v>176</v>
      </c>
      <c r="EJ58" s="166">
        <v>112</v>
      </c>
      <c r="EK58" s="167">
        <f t="shared" si="31"/>
        <v>36.15702479338843</v>
      </c>
      <c r="EL58" s="374">
        <v>2</v>
      </c>
      <c r="EM58" s="166"/>
      <c r="EN58" s="166"/>
      <c r="EO58" s="166"/>
      <c r="EP58" s="242"/>
      <c r="EQ58" s="176"/>
      <c r="ER58" s="1071">
        <v>10627</v>
      </c>
      <c r="ES58" s="1072">
        <v>55</v>
      </c>
      <c r="ET58" s="1008">
        <v>623542</v>
      </c>
      <c r="EU58" s="1008">
        <v>2</v>
      </c>
      <c r="EV58" s="1074">
        <v>22674.254545454547</v>
      </c>
      <c r="EW58" s="1008">
        <v>1429</v>
      </c>
      <c r="EX58" s="1075">
        <v>51.963636363636361</v>
      </c>
      <c r="EY58" s="1075">
        <v>1091.2363636363636</v>
      </c>
      <c r="EZ58" s="1009"/>
      <c r="FA58" s="1009"/>
      <c r="FB58" s="1009"/>
      <c r="FC58" s="1009"/>
      <c r="FD58" s="1068"/>
      <c r="FE58" s="1068"/>
      <c r="FF58" s="1068"/>
      <c r="FG58" s="1080"/>
      <c r="FH58" s="1084"/>
      <c r="FI58" s="1080"/>
      <c r="FJ58" s="1085"/>
      <c r="FK58" s="1017"/>
      <c r="FL58" s="133"/>
      <c r="FM58" s="172">
        <f>EW58*100/ET58</f>
        <v>0.22917461855015381</v>
      </c>
      <c r="FN58" s="471">
        <f>EX58/1000</f>
        <v>5.1963636363636365E-2</v>
      </c>
      <c r="FO58" s="457"/>
      <c r="FP58" s="472">
        <v>0.22917461855015381</v>
      </c>
      <c r="FQ58" s="471">
        <v>5.1963636363636365E-2</v>
      </c>
      <c r="FR58" s="473">
        <f t="shared" si="34"/>
        <v>12.200839748075579</v>
      </c>
      <c r="FS58" s="222"/>
      <c r="FT58" s="223"/>
      <c r="FU58" s="223"/>
      <c r="FV58" s="223"/>
      <c r="FW58" s="166">
        <v>1</v>
      </c>
      <c r="FX58" s="166">
        <v>5</v>
      </c>
      <c r="FY58" s="166">
        <v>1</v>
      </c>
      <c r="FZ58" s="345"/>
      <c r="GA58" s="166">
        <v>1</v>
      </c>
      <c r="GB58" s="345"/>
      <c r="GC58" s="242"/>
      <c r="GD58" s="166">
        <v>1</v>
      </c>
      <c r="GE58" s="375">
        <v>43664</v>
      </c>
      <c r="GF58" s="345" t="s">
        <v>1836</v>
      </c>
      <c r="GG58" s="166"/>
      <c r="GH58" s="345"/>
      <c r="GI58" s="242"/>
      <c r="GJ58" s="1304">
        <f>DATEDIF(DP58,GK58,"m")</f>
        <v>12</v>
      </c>
      <c r="GK58" s="474">
        <v>43564</v>
      </c>
      <c r="GL58" s="1305" t="s">
        <v>1238</v>
      </c>
      <c r="GM58" s="177"/>
      <c r="GN58" s="178"/>
      <c r="GO58" s="874"/>
      <c r="GP58" s="986">
        <v>1.7</v>
      </c>
      <c r="GQ58" s="874"/>
      <c r="GR58" s="1213"/>
      <c r="GS58" s="1213"/>
      <c r="GT58" s="1213"/>
      <c r="GU58" s="875"/>
      <c r="GV58" s="166"/>
      <c r="GW58" s="166"/>
      <c r="GX58" s="166"/>
      <c r="GY58" s="166"/>
      <c r="GZ58" s="166"/>
      <c r="HA58" s="166"/>
      <c r="HB58" s="166"/>
      <c r="HC58" s="166"/>
      <c r="HD58" s="166"/>
      <c r="HE58" s="166"/>
      <c r="HF58" s="166"/>
      <c r="HG58" s="166"/>
      <c r="HH58" s="166"/>
      <c r="HI58" s="241"/>
      <c r="HJ58" s="1227"/>
      <c r="HK58" s="1227"/>
      <c r="HL58" s="1227"/>
      <c r="HM58" s="1227"/>
      <c r="HN58" s="1227"/>
      <c r="HO58" s="1228"/>
      <c r="HP58" s="1228"/>
      <c r="HQ58" s="1227"/>
      <c r="HR58" s="1227"/>
      <c r="HS58" s="1227"/>
      <c r="HT58" s="1227"/>
      <c r="HU58" s="1227"/>
      <c r="HV58" s="1227"/>
      <c r="HW58" s="1227"/>
      <c r="HX58" s="1227"/>
      <c r="HY58" s="1227"/>
      <c r="HZ58" s="1227"/>
      <c r="IA58" s="1227"/>
      <c r="IB58" s="1228"/>
      <c r="IC58" s="1227"/>
      <c r="ID58" s="1227"/>
      <c r="IE58" s="1227"/>
      <c r="IF58" s="1227"/>
      <c r="IG58" s="1227"/>
      <c r="IH58" s="1227"/>
      <c r="II58" s="1227"/>
      <c r="IJ58" s="1227"/>
      <c r="IK58" s="1228"/>
      <c r="IL58" s="1227"/>
      <c r="IM58" s="1227"/>
      <c r="IN58" s="1228"/>
      <c r="IO58" s="1227"/>
      <c r="IP58" s="1227"/>
      <c r="IQ58" s="1227"/>
      <c r="IR58" s="1227"/>
      <c r="IS58" s="1227"/>
      <c r="IT58" s="1228"/>
      <c r="IU58" s="1227"/>
      <c r="IV58" s="1227"/>
      <c r="IW58" s="1227"/>
      <c r="IX58" s="1227"/>
      <c r="IY58" s="1227"/>
      <c r="IZ58" s="1227"/>
      <c r="JA58" s="1227"/>
      <c r="JB58" s="1227"/>
      <c r="JC58" s="1227"/>
      <c r="JD58" s="1227"/>
      <c r="JE58" s="1227"/>
      <c r="JF58" s="1227"/>
      <c r="JG58" s="1227"/>
      <c r="JH58" s="1227"/>
      <c r="JI58" s="1227"/>
      <c r="JJ58" s="182"/>
      <c r="JK58" s="183"/>
      <c r="JL58" s="183"/>
      <c r="JM58" s="183"/>
      <c r="JN58" s="183"/>
      <c r="JO58" s="183"/>
      <c r="JP58" s="183"/>
      <c r="JQ58" s="183"/>
      <c r="JR58" s="183"/>
      <c r="JS58" s="183"/>
      <c r="JT58" s="183"/>
      <c r="JU58" s="183"/>
      <c r="JV58" s="183"/>
      <c r="JW58" s="183"/>
      <c r="JX58" s="183"/>
      <c r="JY58" s="183"/>
      <c r="JZ58" s="183"/>
      <c r="KA58" s="183"/>
      <c r="KB58" s="183"/>
      <c r="KC58" s="183"/>
      <c r="KD58" s="183"/>
      <c r="KE58" s="183"/>
      <c r="KF58" s="183"/>
      <c r="KG58" s="183"/>
      <c r="KH58" s="183"/>
      <c r="KI58" s="183"/>
      <c r="KJ58" s="183"/>
      <c r="KK58" s="183"/>
      <c r="KL58" s="183"/>
      <c r="KM58" s="183"/>
      <c r="KN58" s="183"/>
      <c r="KO58" s="183"/>
      <c r="KP58" s="183"/>
      <c r="KQ58" s="183"/>
      <c r="KR58" s="183"/>
      <c r="KS58" s="183"/>
      <c r="KT58" s="183"/>
      <c r="KU58" s="183"/>
      <c r="KV58" s="183"/>
      <c r="KW58" s="183"/>
      <c r="KX58" s="183"/>
      <c r="KY58" s="183"/>
      <c r="KZ58" s="183"/>
      <c r="LA58" s="183"/>
      <c r="LB58" s="183"/>
      <c r="LC58" s="183"/>
      <c r="LD58" s="183"/>
      <c r="LE58" s="875"/>
      <c r="LF58" s="875"/>
      <c r="LG58" s="875"/>
      <c r="LH58" s="875"/>
      <c r="LI58" s="875"/>
      <c r="LJ58" s="875"/>
      <c r="LK58" s="875"/>
      <c r="LL58" s="875"/>
      <c r="LM58" s="875"/>
      <c r="LN58" s="875"/>
      <c r="LO58" s="875"/>
      <c r="LP58" s="875"/>
      <c r="LQ58" s="875"/>
      <c r="LR58" s="457"/>
      <c r="LS58" s="457"/>
      <c r="LT58" s="457"/>
      <c r="LU58" s="457"/>
      <c r="LV58" s="457"/>
      <c r="LW58" s="457"/>
      <c r="LX58" s="457"/>
    </row>
    <row r="59" spans="1:338" ht="14.45" hidden="1" customHeight="1">
      <c r="A59" s="122">
        <v>122</v>
      </c>
      <c r="B59" s="122">
        <f>COUNTIFS($D$3:D59,D59,$F$3:F59,F59)</f>
        <v>1</v>
      </c>
      <c r="C59" s="475">
        <v>8709</v>
      </c>
      <c r="D59" s="450" t="s">
        <v>896</v>
      </c>
      <c r="E59" s="476" t="s">
        <v>897</v>
      </c>
      <c r="F59" s="477">
        <v>5601021525</v>
      </c>
      <c r="G59" s="125">
        <v>62</v>
      </c>
      <c r="H59" s="450" t="s">
        <v>893</v>
      </c>
      <c r="I59" s="478" t="s">
        <v>898</v>
      </c>
      <c r="J59" s="479" t="s">
        <v>477</v>
      </c>
      <c r="K59" s="480" t="s">
        <v>478</v>
      </c>
      <c r="L59" s="481">
        <v>15</v>
      </c>
      <c r="M59" s="476" t="s">
        <v>899</v>
      </c>
      <c r="N59" s="476" t="s">
        <v>490</v>
      </c>
      <c r="O59" s="481"/>
      <c r="P59" s="476"/>
      <c r="Q59" s="481"/>
      <c r="R59" s="481"/>
      <c r="S59" s="1330" t="s">
        <v>598</v>
      </c>
      <c r="T59" s="482" t="s">
        <v>523</v>
      </c>
      <c r="U59" s="483" t="s">
        <v>484</v>
      </c>
      <c r="V59" s="484" t="s">
        <v>599</v>
      </c>
      <c r="W59" s="485" t="s">
        <v>506</v>
      </c>
      <c r="X59" s="485" t="s">
        <v>484</v>
      </c>
      <c r="Y59" s="485" t="s">
        <v>484</v>
      </c>
      <c r="Z59" s="1332" t="s">
        <v>484</v>
      </c>
      <c r="AA59" s="492" t="s">
        <v>484</v>
      </c>
      <c r="AB59" s="126"/>
      <c r="AC59" s="486"/>
      <c r="AD59" s="487"/>
      <c r="AE59" s="488"/>
      <c r="AF59" s="488"/>
      <c r="AG59" s="489" t="s">
        <v>485</v>
      </c>
      <c r="AH59" s="1009"/>
      <c r="AK59" s="232">
        <v>10.4</v>
      </c>
      <c r="AO59" s="1024">
        <v>37</v>
      </c>
      <c r="AP59" s="137">
        <v>48.4</v>
      </c>
      <c r="AQ59" s="138">
        <v>11.6</v>
      </c>
      <c r="AR59" s="139">
        <f t="shared" si="26"/>
        <v>97</v>
      </c>
      <c r="AS59" s="140">
        <f t="shared" si="27"/>
        <v>0.76446280991735538</v>
      </c>
      <c r="AT59" s="141">
        <f t="shared" si="28"/>
        <v>8.8677685950413228</v>
      </c>
      <c r="AU59" s="142">
        <f t="shared" si="29"/>
        <v>0.6166666666666667</v>
      </c>
      <c r="AV59" s="143">
        <v>33.115000000000002</v>
      </c>
      <c r="AW59" s="143">
        <f>95-AY59</f>
        <v>89.5</v>
      </c>
      <c r="AX59" s="144">
        <v>2.0350000000000001</v>
      </c>
      <c r="AY59" s="143">
        <v>5.5</v>
      </c>
      <c r="AZ59" s="149" t="s">
        <v>487</v>
      </c>
      <c r="BA59" s="204">
        <v>15.2</v>
      </c>
      <c r="BB59" s="147">
        <v>0.23</v>
      </c>
      <c r="BD59" s="320"/>
      <c r="BG59" s="145"/>
      <c r="BH59" s="135">
        <v>357.75561097256855</v>
      </c>
      <c r="BI59" s="234">
        <v>0.32</v>
      </c>
      <c r="BJ59" s="122">
        <v>50</v>
      </c>
      <c r="BK59" s="122">
        <v>49.7</v>
      </c>
      <c r="BL59" s="150">
        <v>1.0060362173038229</v>
      </c>
      <c r="BM59" s="206">
        <v>0.54</v>
      </c>
      <c r="BN59" s="153">
        <f>BM59*100/AO59</f>
        <v>1.4594594594594594</v>
      </c>
      <c r="BO59" s="149" t="s">
        <v>487</v>
      </c>
      <c r="BP59" s="122">
        <v>18</v>
      </c>
      <c r="BQ59" s="147">
        <v>21</v>
      </c>
      <c r="BR59" s="174">
        <v>20774.791666666668</v>
      </c>
      <c r="BS59" s="153">
        <f t="shared" si="32"/>
        <v>32.4</v>
      </c>
      <c r="BT59" s="145">
        <v>93.9</v>
      </c>
      <c r="BU59" s="174">
        <v>5918.4444444444443</v>
      </c>
      <c r="BV59" s="145">
        <v>6.0999999999999943</v>
      </c>
      <c r="BW59" s="1020">
        <v>40.299999999999997</v>
      </c>
      <c r="BX59" s="145">
        <v>20</v>
      </c>
      <c r="BY59" s="145">
        <v>8.9499999999999993</v>
      </c>
      <c r="BZ59" s="145">
        <v>12.4</v>
      </c>
      <c r="CA59" s="145">
        <v>5.55</v>
      </c>
      <c r="CB59" s="145">
        <v>57.8</v>
      </c>
      <c r="CC59" s="145">
        <v>25.8</v>
      </c>
      <c r="CD59" s="405">
        <v>6.16</v>
      </c>
      <c r="CJ59" s="122">
        <v>64.599999999999994</v>
      </c>
      <c r="CK59" s="135">
        <v>5519.4520547945203</v>
      </c>
      <c r="CL59" s="143">
        <f t="shared" si="33"/>
        <v>1.6129032258064515</v>
      </c>
      <c r="CM59" s="145"/>
      <c r="CN59" s="145"/>
      <c r="CO59" s="145"/>
      <c r="CP59" s="320"/>
      <c r="CT59" s="145"/>
      <c r="CU59" s="145"/>
      <c r="CV59" s="145"/>
      <c r="CW59" s="145"/>
      <c r="CX59" s="145"/>
      <c r="CY59" s="209"/>
      <c r="CZ59" s="145"/>
      <c r="DA59" s="209">
        <v>3</v>
      </c>
      <c r="DB59" s="149" t="s">
        <v>488</v>
      </c>
      <c r="DE59" s="991"/>
      <c r="DF59" s="991"/>
      <c r="DG59" s="991"/>
      <c r="DH59" s="991"/>
      <c r="DI59" s="160" t="s">
        <v>489</v>
      </c>
      <c r="DJ59" s="220" t="s">
        <v>485</v>
      </c>
      <c r="DK59" s="162">
        <v>2</v>
      </c>
      <c r="DL59" s="166"/>
      <c r="DM59" s="166"/>
      <c r="DN59" s="164">
        <v>0</v>
      </c>
      <c r="DO59" s="166"/>
      <c r="DP59" s="166"/>
      <c r="DQ59" s="166"/>
      <c r="DR59" s="165" t="s">
        <v>490</v>
      </c>
      <c r="DS59" s="125" t="s">
        <v>490</v>
      </c>
      <c r="DT59" s="125">
        <v>301</v>
      </c>
      <c r="DU59" s="125">
        <v>12.3</v>
      </c>
      <c r="DV59" s="125">
        <v>87.7</v>
      </c>
      <c r="DW59" s="125" t="s">
        <v>490</v>
      </c>
      <c r="DX59" s="125" t="s">
        <v>490</v>
      </c>
      <c r="DY59" s="125" t="s">
        <v>490</v>
      </c>
      <c r="DZ59" s="125" t="s">
        <v>490</v>
      </c>
      <c r="EA59" s="125">
        <v>0</v>
      </c>
      <c r="EC59" s="166"/>
      <c r="ED59" s="166" t="s">
        <v>899</v>
      </c>
      <c r="EE59" s="166">
        <v>15</v>
      </c>
      <c r="EF59" s="166"/>
      <c r="EG59" s="166">
        <v>2</v>
      </c>
      <c r="EH59" s="166">
        <v>0</v>
      </c>
      <c r="EI59" s="166">
        <v>186</v>
      </c>
      <c r="EJ59" s="166">
        <v>84</v>
      </c>
      <c r="EK59" s="167">
        <f t="shared" si="31"/>
        <v>24.280263614290668</v>
      </c>
      <c r="EL59" s="166">
        <v>0</v>
      </c>
      <c r="EM59" s="166" t="s">
        <v>490</v>
      </c>
      <c r="EN59" s="166">
        <v>2</v>
      </c>
      <c r="EO59" s="166">
        <v>1</v>
      </c>
      <c r="EP59" s="166">
        <v>4</v>
      </c>
      <c r="EQ59" s="1230">
        <v>43248</v>
      </c>
      <c r="ER59" s="491">
        <v>8709</v>
      </c>
      <c r="ES59" s="492">
        <v>75</v>
      </c>
      <c r="ET59" s="492">
        <v>279926</v>
      </c>
      <c r="EU59" s="492">
        <v>2</v>
      </c>
      <c r="EV59" s="493">
        <v>7464.6933333333336</v>
      </c>
      <c r="EW59" s="494">
        <v>5812</v>
      </c>
      <c r="EX59" s="495">
        <v>154.98666666666668</v>
      </c>
      <c r="EY59" s="1075">
        <v>2324.8000000000002</v>
      </c>
      <c r="EZ59" s="147">
        <v>100</v>
      </c>
      <c r="FA59" s="486">
        <v>46889</v>
      </c>
      <c r="FB59" s="486">
        <v>900</v>
      </c>
      <c r="FC59" s="480"/>
      <c r="FD59" s="496">
        <v>468.89</v>
      </c>
      <c r="FE59" s="497">
        <v>422.00099999999998</v>
      </c>
      <c r="FF59" s="498">
        <v>5.5089916848538296</v>
      </c>
      <c r="FG59" s="499"/>
      <c r="FH59" s="1084"/>
      <c r="FI59" s="1080"/>
      <c r="FJ59" s="500"/>
      <c r="FK59" s="501"/>
      <c r="FL59" s="133"/>
      <c r="FM59" s="172">
        <v>2.0762630123675541</v>
      </c>
      <c r="FN59" s="213">
        <f>EX59/1000</f>
        <v>0.15498666666666669</v>
      </c>
      <c r="FP59" s="172">
        <v>2.0762630123675541</v>
      </c>
      <c r="FQ59" s="213">
        <v>0.15498666666666669</v>
      </c>
      <c r="FR59" s="222">
        <f t="shared" si="34"/>
        <v>1.942102546455609</v>
      </c>
      <c r="FS59" s="222"/>
      <c r="FT59" s="223"/>
      <c r="FU59" s="223"/>
      <c r="FV59" s="223"/>
      <c r="GF59" s="175"/>
      <c r="GJ59" s="165"/>
      <c r="GK59" s="502">
        <v>43259</v>
      </c>
      <c r="GL59" s="1232" t="s">
        <v>497</v>
      </c>
      <c r="GM59" s="1231">
        <f>DATEDIF(EQ59,GK59,"m")</f>
        <v>0</v>
      </c>
      <c r="GN59" s="178"/>
      <c r="GP59" s="1091">
        <v>1.3104420570499999</v>
      </c>
      <c r="GR59" s="165"/>
      <c r="GS59" s="165"/>
      <c r="GT59" s="165"/>
      <c r="GU59" s="122"/>
      <c r="HI59" s="165"/>
      <c r="HJ59" s="165"/>
      <c r="HK59" s="165"/>
      <c r="HL59" s="165"/>
      <c r="HM59" s="165"/>
      <c r="HN59" s="165"/>
      <c r="HO59" s="215"/>
      <c r="HP59" s="215"/>
      <c r="HQ59" s="165"/>
      <c r="HR59" s="165"/>
      <c r="HS59" s="165"/>
      <c r="HT59" s="165"/>
      <c r="HU59" s="165"/>
      <c r="HV59" s="165"/>
      <c r="HW59" s="165"/>
      <c r="HX59" s="165"/>
      <c r="HY59" s="165"/>
      <c r="HZ59" s="165"/>
      <c r="IA59" s="165"/>
      <c r="IB59" s="215"/>
      <c r="IC59" s="165"/>
      <c r="ID59" s="165"/>
      <c r="IE59" s="165"/>
      <c r="IF59" s="165"/>
      <c r="IG59" s="165"/>
      <c r="IH59" s="165"/>
      <c r="II59" s="165"/>
      <c r="IJ59" s="165"/>
      <c r="IK59" s="215"/>
      <c r="IL59" s="165"/>
      <c r="IM59" s="165"/>
      <c r="IN59" s="215"/>
      <c r="IO59" s="165"/>
      <c r="IP59" s="165"/>
      <c r="IQ59" s="165"/>
      <c r="IR59" s="165"/>
      <c r="IS59" s="165"/>
      <c r="IT59" s="215"/>
      <c r="IU59" s="165"/>
      <c r="IV59" s="165"/>
      <c r="IW59" s="165"/>
      <c r="IX59" s="165"/>
      <c r="IY59" s="165"/>
      <c r="IZ59" s="165"/>
      <c r="JA59" s="165"/>
      <c r="JB59" s="165"/>
      <c r="JC59" s="165"/>
      <c r="JD59" s="165"/>
      <c r="JE59" s="165"/>
      <c r="JF59" s="371"/>
      <c r="JG59" s="125"/>
      <c r="JH59" s="125"/>
      <c r="JI59" s="125"/>
      <c r="JJ59" s="182"/>
      <c r="JK59" s="183"/>
      <c r="JL59" s="183"/>
      <c r="JM59" s="183"/>
      <c r="JN59" s="183"/>
      <c r="JO59" s="183"/>
      <c r="JP59" s="183"/>
      <c r="JQ59" s="183"/>
      <c r="JR59" s="183"/>
      <c r="JS59" s="183"/>
      <c r="JT59" s="183"/>
      <c r="JU59" s="183"/>
      <c r="JV59" s="183"/>
      <c r="JW59" s="183"/>
      <c r="JX59" s="183"/>
      <c r="JY59" s="183"/>
      <c r="JZ59" s="183"/>
      <c r="KA59" s="183"/>
      <c r="KB59" s="183"/>
      <c r="KC59" s="183"/>
      <c r="KD59" s="183"/>
      <c r="KE59" s="183"/>
      <c r="KF59" s="183"/>
      <c r="KG59" s="183"/>
      <c r="KH59" s="183"/>
      <c r="KI59" s="183"/>
      <c r="KJ59" s="183"/>
      <c r="KK59" s="183"/>
      <c r="KL59" s="183"/>
      <c r="KM59" s="183"/>
      <c r="KN59" s="183"/>
      <c r="KO59" s="183"/>
      <c r="KP59" s="183"/>
      <c r="KQ59" s="183"/>
      <c r="KR59" s="183"/>
      <c r="KS59" s="183"/>
      <c r="KT59" s="183"/>
      <c r="KU59" s="183"/>
      <c r="KV59" s="183"/>
      <c r="KW59" s="183"/>
      <c r="KX59" s="183"/>
      <c r="KY59" s="183"/>
      <c r="KZ59" s="183"/>
      <c r="LA59" s="183"/>
      <c r="LB59" s="183"/>
      <c r="LC59" s="183"/>
      <c r="LD59" s="1434"/>
      <c r="LE59" s="125"/>
      <c r="LF59" s="125"/>
      <c r="LG59" s="125"/>
      <c r="LH59" s="125"/>
      <c r="LI59" s="125"/>
      <c r="LJ59" s="125"/>
      <c r="LK59" s="125"/>
      <c r="LL59" s="125"/>
      <c r="LM59" s="125"/>
      <c r="LN59" s="125"/>
      <c r="LO59" s="125"/>
      <c r="LP59" s="125"/>
      <c r="LQ59" s="125"/>
      <c r="LR59" s="175"/>
      <c r="LS59" s="175"/>
      <c r="LT59" s="175"/>
      <c r="LU59" s="175"/>
      <c r="LV59" s="175"/>
      <c r="LW59" s="175"/>
      <c r="LX59" s="175"/>
      <c r="LY59" s="183"/>
      <c r="LZ59" s="183"/>
    </row>
    <row r="60" spans="1:338" ht="14.45" hidden="1" customHeight="1">
      <c r="A60" s="122">
        <v>172</v>
      </c>
      <c r="B60" s="122">
        <f>COUNTIFS($D$3:D60,D60,$F$3:F60,F60)</f>
        <v>1</v>
      </c>
      <c r="C60" s="184">
        <v>13019</v>
      </c>
      <c r="D60" s="398" t="s">
        <v>995</v>
      </c>
      <c r="E60" s="188" t="s">
        <v>621</v>
      </c>
      <c r="F60" s="187">
        <v>5605020509</v>
      </c>
      <c r="G60" s="125">
        <f>LEFT(H60,4)-CONCATENATE(IF(LEFT(F60, 2)&lt;MID(H60, 3, 4), 20, 19),LEFT(F60,2))</f>
        <v>64</v>
      </c>
      <c r="H60" s="398" t="s">
        <v>996</v>
      </c>
      <c r="I60" s="389" t="s">
        <v>997</v>
      </c>
      <c r="J60" s="504" t="s">
        <v>477</v>
      </c>
      <c r="K60" s="188" t="s">
        <v>478</v>
      </c>
      <c r="L60" s="125">
        <v>24</v>
      </c>
      <c r="M60" s="188" t="s">
        <v>998</v>
      </c>
      <c r="N60" s="186" t="s">
        <v>513</v>
      </c>
      <c r="O60" s="225"/>
      <c r="P60" s="225" t="s">
        <v>999</v>
      </c>
      <c r="Q60" s="553"/>
      <c r="R60" s="193"/>
      <c r="S60" s="191"/>
      <c r="T60" s="226" t="s">
        <v>530</v>
      </c>
      <c r="U60" s="226"/>
      <c r="V60" s="429" t="s">
        <v>990</v>
      </c>
      <c r="W60" s="228"/>
      <c r="X60" s="1005"/>
      <c r="Y60" s="1005"/>
      <c r="Z60" s="229" t="s">
        <v>577</v>
      </c>
      <c r="AA60" s="225" t="s">
        <v>779</v>
      </c>
      <c r="AB60" s="125"/>
      <c r="AC60" s="230">
        <v>711</v>
      </c>
      <c r="AD60" s="230">
        <v>17000</v>
      </c>
      <c r="AE60" s="231"/>
      <c r="AF60" s="231"/>
      <c r="AG60" s="231" t="s">
        <v>507</v>
      </c>
      <c r="AH60" s="1014">
        <v>1500</v>
      </c>
      <c r="AI60"/>
      <c r="AJ60"/>
      <c r="AM60"/>
      <c r="AO60" s="1024">
        <v>68.599999999999994</v>
      </c>
      <c r="AP60" s="137">
        <v>25</v>
      </c>
      <c r="AQ60" s="138">
        <v>6.04</v>
      </c>
      <c r="AR60" s="139">
        <f t="shared" si="26"/>
        <v>99.64</v>
      </c>
      <c r="AS60" s="140">
        <f t="shared" si="27"/>
        <v>2.7439999999999998</v>
      </c>
      <c r="AT60" s="141">
        <f t="shared" si="28"/>
        <v>16.57376</v>
      </c>
      <c r="AU60" s="142">
        <f t="shared" si="29"/>
        <v>2.2100515463917523</v>
      </c>
      <c r="AV60" s="143">
        <f>AW60*AO60/100</f>
        <v>60.467999999999989</v>
      </c>
      <c r="AW60" s="143">
        <f>98-AY60-(CD60*100/AO60)</f>
        <v>88.145772594752188</v>
      </c>
      <c r="AX60" s="144">
        <v>5.85</v>
      </c>
      <c r="AY60" s="143">
        <f>AX60*100/AO60</f>
        <v>8.5276967930029155</v>
      </c>
      <c r="AZ60" s="122" t="s">
        <v>487</v>
      </c>
      <c r="BA60" s="204">
        <v>26.9</v>
      </c>
      <c r="BB60" s="147" t="s">
        <v>487</v>
      </c>
      <c r="BC60" s="153">
        <v>0.41</v>
      </c>
      <c r="BD60" s="153"/>
      <c r="BE60" s="143"/>
      <c r="BF60" s="143"/>
      <c r="BG60" s="149">
        <v>6416</v>
      </c>
      <c r="BH60" s="233">
        <v>866.4</v>
      </c>
      <c r="BI60" s="234">
        <v>4.8600000000000003</v>
      </c>
      <c r="BJ60" s="143">
        <v>59.7</v>
      </c>
      <c r="BK60" s="143">
        <f>100-BJ60</f>
        <v>40.299999999999997</v>
      </c>
      <c r="BL60" s="150">
        <f>BJ60/BK60</f>
        <v>1.4813895781637718</v>
      </c>
      <c r="BM60" s="206">
        <v>1.08</v>
      </c>
      <c r="BN60" s="153">
        <f>BM60*100/AO60</f>
        <v>1.5743440233236152</v>
      </c>
      <c r="BO60" s="122" t="s">
        <v>487</v>
      </c>
      <c r="BP60" s="143">
        <v>26.8</v>
      </c>
      <c r="BQ60" s="234">
        <v>36.57</v>
      </c>
      <c r="BR60" s="158">
        <v>24046</v>
      </c>
      <c r="BS60" s="153">
        <f t="shared" si="32"/>
        <v>63.099999999999994</v>
      </c>
      <c r="BT60" s="158">
        <v>85.4</v>
      </c>
      <c r="BU60" s="158">
        <v>13574</v>
      </c>
      <c r="BV60" s="153">
        <f>100-BT60</f>
        <v>14.599999999999994</v>
      </c>
      <c r="BW60" s="418">
        <f>BY60+CA60+CC60</f>
        <v>24.5</v>
      </c>
      <c r="BX60" s="149">
        <v>44.3</v>
      </c>
      <c r="BY60" s="145">
        <f>BX60*AP60/100</f>
        <v>11.074999999999999</v>
      </c>
      <c r="BZ60" s="158">
        <v>18.8</v>
      </c>
      <c r="CA60" s="145">
        <f>BZ60*AP60/100</f>
        <v>4.7</v>
      </c>
      <c r="CB60" s="158">
        <v>34.9</v>
      </c>
      <c r="CC60" s="145">
        <f>CB60*AP60/100</f>
        <v>8.7249999999999996</v>
      </c>
      <c r="CD60" s="145">
        <v>0.91</v>
      </c>
      <c r="CE60" s="151">
        <v>99.8</v>
      </c>
      <c r="CF60" s="151">
        <v>7517</v>
      </c>
      <c r="CG60" s="151">
        <v>98.9</v>
      </c>
      <c r="CH60" s="151">
        <v>6000</v>
      </c>
      <c r="CI60" s="151">
        <v>79.099999999999994</v>
      </c>
      <c r="CJ60" s="151">
        <v>92.3</v>
      </c>
      <c r="CK60" s="151">
        <v>5964</v>
      </c>
      <c r="CL60" s="143">
        <f t="shared" si="33"/>
        <v>2.3563829787234041</v>
      </c>
      <c r="CM60" s="145"/>
      <c r="CN60" s="145"/>
      <c r="CO60" s="145"/>
      <c r="CP60" s="153">
        <v>0.14000000000000001</v>
      </c>
      <c r="CQ60" s="143"/>
      <c r="CR60" s="143"/>
      <c r="CS60" s="143"/>
      <c r="CT60" s="145"/>
      <c r="CU60" s="236"/>
      <c r="CV60" s="236"/>
      <c r="CW60" s="145"/>
      <c r="CX60" s="145"/>
      <c r="CZ60" s="145"/>
      <c r="DA60" s="209"/>
      <c r="DB60" s="237" t="s">
        <v>600</v>
      </c>
      <c r="DC60" s="238"/>
      <c r="DD60" s="239" t="s">
        <v>1000</v>
      </c>
      <c r="DE60" s="125"/>
      <c r="DF60" s="125"/>
      <c r="DG60" s="125"/>
      <c r="DH60" s="414"/>
      <c r="DI60" s="125" t="s">
        <v>489</v>
      </c>
      <c r="DJ60" s="240" t="s">
        <v>507</v>
      </c>
      <c r="DK60" s="166">
        <v>2</v>
      </c>
      <c r="DL60" s="166"/>
      <c r="DM60" s="166"/>
      <c r="DN60" s="164">
        <v>0</v>
      </c>
      <c r="DO60" s="166"/>
      <c r="DP60" s="166"/>
      <c r="DQ60" s="166"/>
      <c r="DR60" s="250" t="s">
        <v>490</v>
      </c>
      <c r="DS60" s="179" t="s">
        <v>490</v>
      </c>
      <c r="DT60" s="179">
        <v>879</v>
      </c>
      <c r="DU60" s="179">
        <v>100</v>
      </c>
      <c r="DV60" s="179">
        <v>0</v>
      </c>
      <c r="DW60" s="179" t="s">
        <v>490</v>
      </c>
      <c r="DX60" s="179" t="s">
        <v>490</v>
      </c>
      <c r="DY60" s="179" t="s">
        <v>490</v>
      </c>
      <c r="DZ60" s="179" t="s">
        <v>490</v>
      </c>
      <c r="EA60" s="188">
        <v>0</v>
      </c>
      <c r="EB60" s="149"/>
      <c r="EC60" s="242"/>
      <c r="ED60" s="242"/>
      <c r="EE60" s="166">
        <v>24</v>
      </c>
      <c r="EF60" s="166">
        <v>60</v>
      </c>
      <c r="EG60" s="166">
        <v>3</v>
      </c>
      <c r="EH60" s="242"/>
      <c r="EI60" s="243">
        <v>183</v>
      </c>
      <c r="EJ60" s="242">
        <v>117</v>
      </c>
      <c r="EK60" s="369">
        <f t="shared" si="31"/>
        <v>34.936844934157484</v>
      </c>
      <c r="EL60" s="166">
        <v>1</v>
      </c>
      <c r="EM60" s="166" t="s">
        <v>534</v>
      </c>
      <c r="EN60" s="166">
        <v>2</v>
      </c>
      <c r="EO60" s="166">
        <v>2</v>
      </c>
      <c r="EP60" s="242" t="s">
        <v>1001</v>
      </c>
      <c r="EQ60" s="1230">
        <v>43983</v>
      </c>
      <c r="ER60" s="559">
        <v>13019</v>
      </c>
      <c r="ES60" s="548">
        <v>75</v>
      </c>
      <c r="ET60" s="548">
        <v>23671</v>
      </c>
      <c r="EU60" s="548">
        <v>4000</v>
      </c>
      <c r="EV60" s="548">
        <v>40560</v>
      </c>
      <c r="EW60" s="549">
        <v>5112</v>
      </c>
      <c r="EX60" s="550">
        <f>EW60/EU60*EV60/ES60</f>
        <v>691.14239999999995</v>
      </c>
      <c r="EY60" s="511">
        <f>L60*EX60</f>
        <v>16587.417600000001</v>
      </c>
      <c r="EZ60" s="540"/>
      <c r="FA60" s="352"/>
      <c r="FB60" s="352"/>
      <c r="FC60" s="352"/>
      <c r="FD60" s="526"/>
      <c r="FE60" s="551"/>
      <c r="FF60" s="551"/>
      <c r="FG60" s="516"/>
      <c r="FH60" s="748"/>
      <c r="FI60" s="518"/>
      <c r="FJ60" s="519"/>
      <c r="FK60" s="331"/>
      <c r="FL60" s="133"/>
      <c r="FM60" s="122"/>
      <c r="FN60" s="213">
        <f>AC60/1000</f>
        <v>0.71099999999999997</v>
      </c>
      <c r="FP60" s="141">
        <f>EW60*100/ET60</f>
        <v>21.596045794432005</v>
      </c>
      <c r="FQ60" s="247">
        <f>EX60/1000</f>
        <v>0.69114239999999993</v>
      </c>
      <c r="FR60" s="170">
        <f t="shared" si="34"/>
        <v>1.2718073728366253</v>
      </c>
      <c r="FS60" s="174">
        <v>20</v>
      </c>
      <c r="FT60" s="183" t="s">
        <v>1002</v>
      </c>
      <c r="FU60" s="183" t="s">
        <v>993</v>
      </c>
      <c r="FV60" s="183" t="s">
        <v>1003</v>
      </c>
      <c r="FW60" s="125">
        <v>0</v>
      </c>
      <c r="FX60" s="125">
        <v>2</v>
      </c>
      <c r="FY60" s="125">
        <v>1</v>
      </c>
      <c r="FZ60" s="183" t="s">
        <v>539</v>
      </c>
      <c r="GD60" s="125">
        <v>1</v>
      </c>
      <c r="GE60" s="431" t="s">
        <v>1004</v>
      </c>
      <c r="GF60" s="183" t="s">
        <v>1005</v>
      </c>
      <c r="GG60" s="125">
        <v>0</v>
      </c>
      <c r="GH60" s="175">
        <v>0</v>
      </c>
      <c r="GI60" s="183" t="s">
        <v>1006</v>
      </c>
      <c r="GJ60" s="165"/>
      <c r="GK60" s="214">
        <v>44006</v>
      </c>
      <c r="GL60" s="1234" t="s">
        <v>497</v>
      </c>
      <c r="GM60" s="1231">
        <f>DATEDIF(EQ60,GK60,"m")</f>
        <v>0</v>
      </c>
      <c r="GN60" s="178" t="s">
        <v>543</v>
      </c>
      <c r="GR60" s="428"/>
      <c r="GS60" s="165"/>
      <c r="GT60" s="165"/>
      <c r="GV60" s="249">
        <v>0</v>
      </c>
      <c r="GW60" s="249">
        <v>0</v>
      </c>
      <c r="GX60" s="249">
        <v>3936.85</v>
      </c>
      <c r="GY60" s="249">
        <v>0</v>
      </c>
      <c r="GZ60" s="249">
        <v>0</v>
      </c>
      <c r="HA60" s="249">
        <v>0</v>
      </c>
      <c r="HB60" s="249">
        <v>5556.9</v>
      </c>
      <c r="HC60" s="249">
        <v>0</v>
      </c>
      <c r="HD60" s="249">
        <v>0</v>
      </c>
      <c r="HE60" s="249">
        <v>0</v>
      </c>
      <c r="HF60" s="249">
        <v>0</v>
      </c>
      <c r="HG60" s="249">
        <v>0</v>
      </c>
      <c r="HH60" s="249">
        <v>534.73</v>
      </c>
      <c r="HI60" s="215">
        <v>3</v>
      </c>
      <c r="HJ60" s="250">
        <v>33.4</v>
      </c>
      <c r="HK60" s="250">
        <v>83.4</v>
      </c>
      <c r="HL60" s="251">
        <v>8873</v>
      </c>
      <c r="HM60" s="250">
        <v>40.299999999999997</v>
      </c>
      <c r="HN60" s="250">
        <v>63</v>
      </c>
      <c r="HO60" s="251">
        <v>3950</v>
      </c>
      <c r="HP60" s="251">
        <v>1198</v>
      </c>
      <c r="HQ60" s="250">
        <v>15.1</v>
      </c>
      <c r="HR60" s="250">
        <v>7.18</v>
      </c>
      <c r="HS60" s="250">
        <v>5.26</v>
      </c>
      <c r="HT60" s="250">
        <v>16.7</v>
      </c>
      <c r="HU60" s="250">
        <v>95.4</v>
      </c>
      <c r="HV60" s="251">
        <v>6926</v>
      </c>
      <c r="HW60" s="250">
        <v>47.4</v>
      </c>
      <c r="HX60" s="250">
        <v>92.5</v>
      </c>
      <c r="HY60" s="250">
        <v>40.4</v>
      </c>
      <c r="HZ60" s="250">
        <v>51.9</v>
      </c>
      <c r="IA60" s="250">
        <v>55</v>
      </c>
      <c r="IB60" s="251">
        <v>7714</v>
      </c>
      <c r="IC60" s="250">
        <v>35.5</v>
      </c>
      <c r="ID60" s="250">
        <v>32.6</v>
      </c>
      <c r="IE60" s="250">
        <v>12.6</v>
      </c>
      <c r="IF60" s="250">
        <v>97.8</v>
      </c>
      <c r="IG60" s="251">
        <v>11586</v>
      </c>
      <c r="IH60" s="250">
        <v>50.7</v>
      </c>
      <c r="II60" s="250">
        <v>6</v>
      </c>
      <c r="IJ60" s="250">
        <v>26.5</v>
      </c>
      <c r="IK60" s="251">
        <v>3195</v>
      </c>
      <c r="IL60" s="250">
        <v>7.15</v>
      </c>
      <c r="IM60" s="250">
        <v>88</v>
      </c>
      <c r="IN60" s="251">
        <v>4791</v>
      </c>
      <c r="IO60" s="250">
        <v>54.5</v>
      </c>
      <c r="IP60" s="250">
        <v>88.2</v>
      </c>
      <c r="IQ60" s="250">
        <v>56.4</v>
      </c>
      <c r="IR60" s="250">
        <v>52</v>
      </c>
      <c r="IS60" s="250">
        <v>62.9</v>
      </c>
      <c r="IT60" s="251">
        <v>7546</v>
      </c>
      <c r="IU60" s="250">
        <v>45.6</v>
      </c>
      <c r="IV60" s="250">
        <v>48.9</v>
      </c>
      <c r="IW60" s="250">
        <v>21.5</v>
      </c>
      <c r="IX60" s="250">
        <v>78.7</v>
      </c>
      <c r="IY60" s="250">
        <v>3004</v>
      </c>
      <c r="IZ60" s="250">
        <v>25.7</v>
      </c>
      <c r="JA60" s="250">
        <v>29.1</v>
      </c>
      <c r="JB60" s="250">
        <v>50.2</v>
      </c>
      <c r="JC60" s="250">
        <v>7.25</v>
      </c>
      <c r="JD60" s="251">
        <v>32</v>
      </c>
      <c r="JE60" s="252">
        <v>3</v>
      </c>
      <c r="JF60" s="1174">
        <v>3</v>
      </c>
      <c r="JG60" s="183"/>
      <c r="JH60" s="183"/>
      <c r="JI60" s="249"/>
      <c r="JJ60" s="182"/>
      <c r="JK60" s="183"/>
      <c r="JL60" s="183"/>
      <c r="JM60" s="183"/>
      <c r="JN60" s="183"/>
      <c r="JO60" s="183"/>
      <c r="JP60" s="183"/>
      <c r="JQ60" s="183"/>
      <c r="JR60" s="183"/>
      <c r="JS60" s="183"/>
      <c r="JT60" s="183"/>
      <c r="JU60" s="183"/>
      <c r="JV60" s="183"/>
      <c r="JW60" s="183"/>
      <c r="JX60" s="183"/>
      <c r="JY60" s="183"/>
      <c r="JZ60" s="183"/>
      <c r="KA60" s="183"/>
      <c r="KB60" s="183"/>
      <c r="KC60" s="183"/>
      <c r="KD60" s="183"/>
      <c r="KE60" s="183"/>
      <c r="KF60" s="183"/>
      <c r="KG60" s="183"/>
      <c r="KH60" s="183"/>
      <c r="KI60" s="183"/>
      <c r="KJ60" s="183"/>
      <c r="KK60" s="183"/>
      <c r="KL60" s="183"/>
      <c r="KM60" s="183"/>
      <c r="KN60" s="183"/>
      <c r="KO60" s="183"/>
      <c r="KP60" s="183"/>
      <c r="KQ60" s="183"/>
      <c r="KR60" s="183"/>
      <c r="KS60" s="183"/>
      <c r="KT60" s="183"/>
      <c r="KU60" s="183"/>
      <c r="KV60" s="183"/>
      <c r="KW60" s="183"/>
      <c r="KX60" s="183"/>
      <c r="KY60" s="183"/>
      <c r="KZ60" s="183"/>
      <c r="LA60" s="183"/>
      <c r="LB60" s="183"/>
      <c r="LC60" s="183"/>
      <c r="LD60" s="1434"/>
      <c r="LE60" s="125"/>
      <c r="LF60" s="175"/>
      <c r="LG60" s="175"/>
      <c r="LH60" s="175"/>
      <c r="LI60" s="175"/>
      <c r="LJ60" s="175"/>
      <c r="LK60" s="175"/>
      <c r="LL60" s="175"/>
      <c r="LM60" s="175"/>
      <c r="LN60" s="175"/>
      <c r="LO60" s="175"/>
      <c r="LP60" s="175"/>
      <c r="LQ60" s="175"/>
      <c r="LR60" s="175"/>
      <c r="LS60" s="175"/>
      <c r="LT60" s="175"/>
      <c r="LU60" s="175"/>
      <c r="LV60" s="175"/>
      <c r="LW60" s="175"/>
      <c r="LX60" s="175"/>
      <c r="LY60" s="183"/>
      <c r="LZ60" s="183"/>
    </row>
    <row r="61" spans="1:338" ht="14.45" hidden="1" customHeight="1">
      <c r="A61" s="122">
        <v>17</v>
      </c>
      <c r="B61" s="122">
        <f>COUNTIFS($D$3:D61,D61,$F$3:F61,F61)</f>
        <v>1</v>
      </c>
      <c r="C61" s="520">
        <v>10098</v>
      </c>
      <c r="D61" s="422" t="s">
        <v>1732</v>
      </c>
      <c r="E61" s="186" t="s">
        <v>621</v>
      </c>
      <c r="F61" s="521">
        <v>460424497</v>
      </c>
      <c r="G61" s="125">
        <v>73</v>
      </c>
      <c r="H61" s="422" t="s">
        <v>1810</v>
      </c>
      <c r="I61" s="269" t="s">
        <v>1811</v>
      </c>
      <c r="J61" s="376" t="s">
        <v>1501</v>
      </c>
      <c r="K61" s="225" t="s">
        <v>478</v>
      </c>
      <c r="L61" s="225">
        <v>8</v>
      </c>
      <c r="M61" s="186" t="s">
        <v>988</v>
      </c>
      <c r="N61" s="225" t="s">
        <v>490</v>
      </c>
      <c r="O61" s="225"/>
      <c r="P61" s="225" t="s">
        <v>1165</v>
      </c>
      <c r="Q61" s="522"/>
      <c r="R61" s="522"/>
      <c r="S61" s="197" t="s">
        <v>598</v>
      </c>
      <c r="T61" s="197" t="s">
        <v>523</v>
      </c>
      <c r="U61" s="197" t="s">
        <v>484</v>
      </c>
      <c r="V61" s="318" t="s">
        <v>599</v>
      </c>
      <c r="W61" s="197" t="s">
        <v>506</v>
      </c>
      <c r="X61" s="485" t="s">
        <v>484</v>
      </c>
      <c r="Y61" s="485" t="s">
        <v>484</v>
      </c>
      <c r="Z61" s="224" t="s">
        <v>550</v>
      </c>
      <c r="AA61" s="225"/>
      <c r="AB61" s="352"/>
      <c r="AC61" s="256">
        <v>41684</v>
      </c>
      <c r="AD61" s="257">
        <v>1042</v>
      </c>
      <c r="AE61" s="256"/>
      <c r="AF61" s="256"/>
      <c r="AG61" s="216" t="s">
        <v>1502</v>
      </c>
      <c r="AH61" s="1015">
        <v>1000</v>
      </c>
      <c r="AK61" s="122"/>
      <c r="AM61" s="362"/>
      <c r="AN61" s="363"/>
      <c r="AO61" s="1024">
        <v>54.8</v>
      </c>
      <c r="AP61" s="137">
        <v>27.3</v>
      </c>
      <c r="AQ61" s="138">
        <v>13.8</v>
      </c>
      <c r="AR61" s="139">
        <f t="shared" si="26"/>
        <v>95.899999999999991</v>
      </c>
      <c r="AS61" s="140">
        <f t="shared" si="27"/>
        <v>2.0073260073260073</v>
      </c>
      <c r="AT61" s="141">
        <f t="shared" si="28"/>
        <v>27.701098901098902</v>
      </c>
      <c r="AU61" s="142">
        <f t="shared" si="29"/>
        <v>1.3333333333333333</v>
      </c>
      <c r="AV61" s="353">
        <v>51.950400000000002</v>
      </c>
      <c r="AW61" s="143">
        <f t="shared" ref="AW61:AW78" si="35">95-AY61</f>
        <v>94.8</v>
      </c>
      <c r="AX61" s="144">
        <v>0.1096</v>
      </c>
      <c r="AY61" s="364">
        <v>0.2</v>
      </c>
      <c r="AZ61" s="354" t="s">
        <v>487</v>
      </c>
      <c r="BA61" s="365">
        <v>24.6</v>
      </c>
      <c r="BB61" s="355">
        <v>0.23</v>
      </c>
      <c r="BC61" s="357"/>
      <c r="BD61" s="357"/>
      <c r="BE61" s="357"/>
      <c r="BF61" s="357"/>
      <c r="BG61" s="145"/>
      <c r="BH61" s="135">
        <v>436.09310548025928</v>
      </c>
      <c r="BI61" s="261">
        <v>3.25</v>
      </c>
      <c r="BJ61" s="122">
        <v>55.7</v>
      </c>
      <c r="BK61" s="145">
        <v>45.2</v>
      </c>
      <c r="BL61" s="150">
        <f>BJ61/BK61</f>
        <v>1.2323008849557522</v>
      </c>
      <c r="BM61" s="206">
        <v>0.2</v>
      </c>
      <c r="BN61" s="153">
        <f>BM61*100/AO61</f>
        <v>0.36496350364963503</v>
      </c>
      <c r="BO61" s="365" t="s">
        <v>487</v>
      </c>
      <c r="BP61" s="122">
        <v>45.449999999999996</v>
      </c>
      <c r="BQ61" s="359">
        <v>34.83</v>
      </c>
      <c r="BR61" s="174">
        <v>59659.047619047618</v>
      </c>
      <c r="BS61" s="153">
        <f t="shared" si="32"/>
        <v>26.200000000000003</v>
      </c>
      <c r="BT61" s="149">
        <v>96.1</v>
      </c>
      <c r="BU61" s="174">
        <v>12305.255474452555</v>
      </c>
      <c r="BV61" s="153">
        <f>100-BT61</f>
        <v>3.9000000000000057</v>
      </c>
      <c r="BW61" s="1039">
        <f>BY61+CA61+CC61</f>
        <v>25.31905972944849</v>
      </c>
      <c r="BX61" s="145">
        <v>13.4</v>
      </c>
      <c r="BY61" s="145">
        <f>BX61*AP61/(CB61+BZ61+BX61+BV61)</f>
        <v>3.8066597294484907</v>
      </c>
      <c r="BZ61" s="145">
        <v>12.8</v>
      </c>
      <c r="CA61" s="145">
        <f>BZ61*AP61/100</f>
        <v>3.4944000000000006</v>
      </c>
      <c r="CB61" s="145">
        <v>66</v>
      </c>
      <c r="CC61" s="145">
        <f>CB61*AP61/100</f>
        <v>18.018000000000001</v>
      </c>
      <c r="CD61" s="366">
        <v>1.45</v>
      </c>
      <c r="CJ61" s="264">
        <v>76.900000000000006</v>
      </c>
      <c r="CK61" s="265">
        <v>5631.181818181818</v>
      </c>
      <c r="CL61" s="143">
        <f t="shared" si="33"/>
        <v>1.046875</v>
      </c>
      <c r="CM61" s="145"/>
      <c r="CN61" s="145"/>
      <c r="CO61" s="145"/>
      <c r="CP61" s="357"/>
      <c r="CQ61" s="357"/>
      <c r="CR61" s="357"/>
      <c r="CS61" s="357"/>
      <c r="CT61" s="149">
        <v>66.099999999999994</v>
      </c>
      <c r="CU61" s="145"/>
      <c r="CV61" s="145"/>
      <c r="CW61" s="172"/>
      <c r="CX61" s="172"/>
      <c r="CY61" s="143"/>
      <c r="CZ61" s="145"/>
      <c r="DA61" s="209">
        <v>4</v>
      </c>
      <c r="DB61" s="149" t="s">
        <v>600</v>
      </c>
      <c r="DC61" s="122"/>
      <c r="DE61" s="125"/>
      <c r="DF61" s="125"/>
      <c r="DG61" s="398"/>
      <c r="DH61" s="414"/>
      <c r="DI61" s="125" t="s">
        <v>489</v>
      </c>
      <c r="DJ61" s="267" t="s">
        <v>507</v>
      </c>
      <c r="DK61" s="166">
        <v>2</v>
      </c>
      <c r="DL61" s="166"/>
      <c r="DM61" s="166"/>
      <c r="DN61" s="164">
        <v>0</v>
      </c>
      <c r="DO61" s="166">
        <v>1</v>
      </c>
      <c r="DP61" s="1303">
        <v>42705</v>
      </c>
      <c r="DQ61" s="166"/>
      <c r="DR61" s="165">
        <v>1.5</v>
      </c>
      <c r="DS61" s="125" t="s">
        <v>1812</v>
      </c>
      <c r="DT61" s="125">
        <v>646</v>
      </c>
      <c r="DU61" s="125">
        <v>28.9</v>
      </c>
      <c r="DV61" s="125">
        <v>71.099999999999994</v>
      </c>
      <c r="DW61" s="125" t="s">
        <v>490</v>
      </c>
      <c r="DX61" s="125" t="s">
        <v>490</v>
      </c>
      <c r="DY61" s="125" t="s">
        <v>490</v>
      </c>
      <c r="DZ61" s="125" t="s">
        <v>490</v>
      </c>
      <c r="EA61" s="125">
        <v>0</v>
      </c>
      <c r="EC61" s="166" t="s">
        <v>618</v>
      </c>
      <c r="ED61" s="166"/>
      <c r="EE61" s="166">
        <v>8</v>
      </c>
      <c r="EF61" s="166"/>
      <c r="EG61" s="166"/>
      <c r="EH61" s="166"/>
      <c r="EI61" s="166"/>
      <c r="EJ61" s="166"/>
      <c r="EK61" s="167"/>
      <c r="EL61" s="166">
        <v>1</v>
      </c>
      <c r="EM61" s="166" t="s">
        <v>490</v>
      </c>
      <c r="EN61" s="166">
        <v>2</v>
      </c>
      <c r="EO61" s="166">
        <v>1</v>
      </c>
      <c r="EP61" s="166"/>
      <c r="EQ61" s="176"/>
      <c r="ER61" s="524">
        <v>10098</v>
      </c>
      <c r="ES61" s="507">
        <v>70</v>
      </c>
      <c r="ET61" s="409">
        <v>1009192</v>
      </c>
      <c r="EU61" s="409">
        <v>2</v>
      </c>
      <c r="EV61" s="508">
        <f>ET61/ES61*EU61</f>
        <v>28834.057142857142</v>
      </c>
      <c r="EW61" s="509">
        <v>7092</v>
      </c>
      <c r="EX61" s="510">
        <f>EW61/ES61*EU61</f>
        <v>202.62857142857143</v>
      </c>
      <c r="EY61" s="511">
        <f>L61*EX61</f>
        <v>1621.0285714285715</v>
      </c>
      <c r="EZ61" s="512"/>
      <c r="FA61" s="410"/>
      <c r="FB61" s="410"/>
      <c r="FC61" s="526"/>
      <c r="FD61" s="513"/>
      <c r="FE61" s="514"/>
      <c r="FF61" s="515"/>
      <c r="FG61" s="516"/>
      <c r="FH61" s="527"/>
      <c r="FI61" s="531"/>
      <c r="FJ61" s="540"/>
      <c r="FK61" s="225"/>
      <c r="FL61" s="133"/>
      <c r="FM61" s="172">
        <f>EW61*100/ET61</f>
        <v>0.70274041014990207</v>
      </c>
      <c r="FN61" s="213">
        <f t="shared" ref="FN61:FN66" si="36">EX61/1000</f>
        <v>0.20262857142857144</v>
      </c>
      <c r="FP61" s="172">
        <v>0.70274041014990207</v>
      </c>
      <c r="FQ61" s="213">
        <v>0.20262857142857144</v>
      </c>
      <c r="FR61" s="222">
        <f t="shared" si="34"/>
        <v>3.1880992667794699</v>
      </c>
      <c r="FS61" s="222"/>
      <c r="FT61" s="223"/>
      <c r="FU61" s="223"/>
      <c r="FV61" s="223"/>
      <c r="FW61" s="166"/>
      <c r="FX61" s="166"/>
      <c r="FY61" s="166"/>
      <c r="FZ61" s="345"/>
      <c r="GA61" s="166"/>
      <c r="GB61" s="166"/>
      <c r="GC61" s="166"/>
      <c r="GD61" s="166"/>
      <c r="GE61" s="166"/>
      <c r="GF61" s="166"/>
      <c r="GG61" s="166"/>
      <c r="GH61" s="345"/>
      <c r="GI61" s="345"/>
      <c r="GJ61" s="1304">
        <f>DATEDIF(DP61,GK61,"m")</f>
        <v>25</v>
      </c>
      <c r="GK61" s="528">
        <v>43481</v>
      </c>
      <c r="GL61" s="1305" t="s">
        <v>1238</v>
      </c>
      <c r="GM61" s="177"/>
      <c r="GN61" s="178"/>
      <c r="GO61" s="166"/>
      <c r="GP61" s="179">
        <v>0.34120646416036493</v>
      </c>
      <c r="GQ61" s="166"/>
      <c r="GR61" s="166"/>
      <c r="GS61" s="166"/>
      <c r="GT61" s="974"/>
      <c r="GU61" s="122"/>
      <c r="HI61" s="165"/>
      <c r="HJ61" s="165"/>
      <c r="HK61" s="165"/>
      <c r="HL61" s="165"/>
      <c r="HM61" s="165"/>
      <c r="HN61" s="165"/>
      <c r="HO61" s="215"/>
      <c r="HP61" s="215"/>
      <c r="HQ61" s="165"/>
      <c r="HR61" s="165"/>
      <c r="HS61" s="165"/>
      <c r="HT61" s="165"/>
      <c r="HU61" s="165"/>
      <c r="HV61" s="165"/>
      <c r="HW61" s="165"/>
      <c r="HX61" s="165"/>
      <c r="HY61" s="165"/>
      <c r="HZ61" s="165"/>
      <c r="IA61" s="165"/>
      <c r="IB61" s="215"/>
      <c r="IC61" s="165"/>
      <c r="ID61" s="165"/>
      <c r="IE61" s="165"/>
      <c r="IF61" s="165"/>
      <c r="IG61" s="165"/>
      <c r="IH61" s="165"/>
      <c r="II61" s="165"/>
      <c r="IJ61" s="165"/>
      <c r="IK61" s="215"/>
      <c r="IL61" s="165"/>
      <c r="IM61" s="165"/>
      <c r="IN61" s="215"/>
      <c r="IO61" s="165"/>
      <c r="IP61" s="165"/>
      <c r="IQ61" s="165"/>
      <c r="IR61" s="165"/>
      <c r="IS61" s="165"/>
      <c r="IT61" s="215"/>
      <c r="IU61" s="165"/>
      <c r="IV61" s="165"/>
      <c r="IW61" s="165"/>
      <c r="IX61" s="165"/>
      <c r="IY61" s="165"/>
      <c r="IZ61" s="165"/>
      <c r="JA61" s="165"/>
      <c r="JB61" s="165"/>
      <c r="JC61" s="165"/>
      <c r="JD61" s="165"/>
      <c r="JE61" s="165"/>
      <c r="JF61" s="165"/>
      <c r="JG61" s="180"/>
      <c r="JH61" s="180"/>
      <c r="JI61" s="180"/>
      <c r="JJ61" s="182"/>
      <c r="JK61" s="183"/>
      <c r="JL61" s="183"/>
      <c r="JM61" s="183"/>
      <c r="JN61" s="183"/>
      <c r="JO61" s="183"/>
      <c r="JP61" s="183"/>
      <c r="JQ61" s="183"/>
      <c r="JR61" s="183"/>
      <c r="JS61" s="183"/>
      <c r="JT61" s="183"/>
      <c r="JU61" s="183"/>
      <c r="JV61" s="183"/>
      <c r="JW61" s="183"/>
      <c r="JX61" s="183"/>
      <c r="JY61" s="183"/>
      <c r="JZ61" s="183"/>
      <c r="KA61" s="183"/>
      <c r="KB61" s="183"/>
      <c r="KC61" s="183"/>
      <c r="KD61" s="183"/>
      <c r="KE61" s="183"/>
      <c r="KF61" s="183"/>
      <c r="KG61" s="183"/>
      <c r="KH61" s="183"/>
      <c r="KI61" s="183"/>
      <c r="KJ61" s="183"/>
      <c r="KK61" s="183"/>
      <c r="KL61" s="183"/>
      <c r="KM61" s="183"/>
      <c r="KN61" s="183"/>
      <c r="KO61" s="183"/>
      <c r="KP61" s="183"/>
      <c r="KQ61" s="183"/>
      <c r="KR61" s="183"/>
      <c r="KS61" s="183"/>
      <c r="KT61" s="183"/>
      <c r="KU61" s="183"/>
      <c r="KV61" s="183"/>
      <c r="KW61" s="183"/>
      <c r="KX61" s="183"/>
      <c r="KY61" s="183"/>
      <c r="KZ61" s="183"/>
      <c r="LA61" s="183"/>
      <c r="LB61" s="183"/>
      <c r="LC61" s="183"/>
      <c r="LD61" s="183"/>
      <c r="LF61" s="122"/>
      <c r="LG61" s="122"/>
      <c r="LH61" s="122"/>
      <c r="LI61" s="122"/>
      <c r="LJ61" s="122"/>
      <c r="LK61" s="122"/>
      <c r="LL61" s="122"/>
      <c r="LM61" s="122"/>
      <c r="LN61" s="122"/>
      <c r="LO61" s="122"/>
      <c r="LP61" s="122"/>
      <c r="LQ61" s="122"/>
    </row>
    <row r="62" spans="1:338" s="1351" customFormat="1" ht="14.45" hidden="1" customHeight="1">
      <c r="A62" s="209">
        <v>105</v>
      </c>
      <c r="B62" s="209">
        <f>COUNTIFS($D$3:D62,D62,$F$3:F62,F62)</f>
        <v>1</v>
      </c>
      <c r="C62" s="1396">
        <v>10456</v>
      </c>
      <c r="D62" s="1120" t="s">
        <v>938</v>
      </c>
      <c r="E62" s="525" t="s">
        <v>621</v>
      </c>
      <c r="F62" s="525">
        <v>5712091671</v>
      </c>
      <c r="G62" s="164">
        <v>62</v>
      </c>
      <c r="H62" s="256" t="s">
        <v>939</v>
      </c>
      <c r="I62" s="1397" t="s">
        <v>476</v>
      </c>
      <c r="J62" s="1368" t="s">
        <v>763</v>
      </c>
      <c r="K62" s="525" t="s">
        <v>478</v>
      </c>
      <c r="L62" s="525">
        <v>10</v>
      </c>
      <c r="M62" s="525">
        <v>2</v>
      </c>
      <c r="N62" s="525" t="s">
        <v>490</v>
      </c>
      <c r="O62" s="225"/>
      <c r="P62" s="225" t="s">
        <v>548</v>
      </c>
      <c r="Q62" s="225"/>
      <c r="R62" s="225"/>
      <c r="S62" s="530" t="s">
        <v>484</v>
      </c>
      <c r="T62" s="530" t="s">
        <v>484</v>
      </c>
      <c r="U62" s="197" t="s">
        <v>484</v>
      </c>
      <c r="V62" s="254" t="s">
        <v>549</v>
      </c>
      <c r="W62" s="197" t="s">
        <v>484</v>
      </c>
      <c r="X62" s="999" t="s">
        <v>484</v>
      </c>
      <c r="Y62" s="1008" t="s">
        <v>484</v>
      </c>
      <c r="Z62" s="319"/>
      <c r="AA62" s="225"/>
      <c r="AB62" s="373"/>
      <c r="AC62" s="256">
        <v>15751</v>
      </c>
      <c r="AD62" s="257">
        <v>118</v>
      </c>
      <c r="AE62" s="225"/>
      <c r="AF62" s="225"/>
      <c r="AG62" s="216" t="s">
        <v>768</v>
      </c>
      <c r="AH62" s="1015">
        <v>300</v>
      </c>
      <c r="AI62" s="122"/>
      <c r="AJ62" s="122"/>
      <c r="AK62" s="134"/>
      <c r="AL62" s="122"/>
      <c r="AM62" s="122"/>
      <c r="AN62" s="122"/>
      <c r="AO62" s="1024">
        <v>20.9</v>
      </c>
      <c r="AP62" s="137">
        <v>66.8</v>
      </c>
      <c r="AQ62" s="138">
        <v>10.8</v>
      </c>
      <c r="AR62" s="139">
        <f t="shared" si="26"/>
        <v>98.499999999999986</v>
      </c>
      <c r="AS62" s="140">
        <f t="shared" si="27"/>
        <v>0.31287425149700598</v>
      </c>
      <c r="AT62" s="141">
        <f t="shared" si="28"/>
        <v>3.3790419161676648</v>
      </c>
      <c r="AU62" s="142">
        <f t="shared" si="29"/>
        <v>0.26932989690721648</v>
      </c>
      <c r="AV62" s="145">
        <v>19.499699999999997</v>
      </c>
      <c r="AW62" s="143">
        <f t="shared" si="35"/>
        <v>93.3</v>
      </c>
      <c r="AX62" s="144">
        <v>0.35529999999999995</v>
      </c>
      <c r="AY62" s="145">
        <v>1.7</v>
      </c>
      <c r="AZ62" s="149" t="s">
        <v>487</v>
      </c>
      <c r="BA62" s="259">
        <v>70</v>
      </c>
      <c r="BB62" s="207" t="s">
        <v>487</v>
      </c>
      <c r="BC62" s="260"/>
      <c r="BD62" s="171"/>
      <c r="BE62"/>
      <c r="BF62"/>
      <c r="BG62" s="145"/>
      <c r="BH62" s="233" t="s">
        <v>487</v>
      </c>
      <c r="BI62" s="261"/>
      <c r="BJ62" s="122">
        <v>28.1</v>
      </c>
      <c r="BK62" s="122">
        <v>71.900000000000006</v>
      </c>
      <c r="BL62" s="306">
        <f>BJ62/BK62</f>
        <v>0.39082058414464532</v>
      </c>
      <c r="BM62" s="151" t="s">
        <v>487</v>
      </c>
      <c r="BN62" s="122" t="s">
        <v>487</v>
      </c>
      <c r="BO62" s="149" t="s">
        <v>487</v>
      </c>
      <c r="BP62" s="143">
        <v>14.85</v>
      </c>
      <c r="BQ62" s="234">
        <v>14.620000000000001</v>
      </c>
      <c r="BR62" s="174" t="s">
        <v>487</v>
      </c>
      <c r="BS62" s="153">
        <f t="shared" si="32"/>
        <v>47.8</v>
      </c>
      <c r="BT62" s="262" t="s">
        <v>487</v>
      </c>
      <c r="BU62" s="263"/>
      <c r="BV62" s="262" t="s">
        <v>487</v>
      </c>
      <c r="BW62" s="1039">
        <f>BY62+CA62+CC62</f>
        <v>66.800000000000011</v>
      </c>
      <c r="BX62" s="145">
        <v>21.5</v>
      </c>
      <c r="BY62" s="145">
        <f>BX62*AP62/(CB62+BZ62+BX62)</f>
        <v>14.760534429599179</v>
      </c>
      <c r="BZ62" s="145">
        <v>26.3</v>
      </c>
      <c r="CA62" s="145">
        <f>BZ62*AP62/(CB62+BZ62+BX62)</f>
        <v>18.055909558067832</v>
      </c>
      <c r="CB62" s="145">
        <v>49.5</v>
      </c>
      <c r="CC62" s="145">
        <f>CB62*AP62/(CB62+BZ62+BX62)</f>
        <v>33.98355601233299</v>
      </c>
      <c r="CD62" s="262" t="s">
        <v>487</v>
      </c>
      <c r="CE62" s="122"/>
      <c r="CF62" s="122"/>
      <c r="CG62" s="122"/>
      <c r="CH62" s="122"/>
      <c r="CI62" s="122"/>
      <c r="CJ62" s="264"/>
      <c r="CK62" s="265"/>
      <c r="CL62" s="143">
        <f t="shared" si="33"/>
        <v>0.81749049429657794</v>
      </c>
      <c r="CM62" s="145"/>
      <c r="CN62" s="145"/>
      <c r="CO62" s="145"/>
      <c r="CP62" s="171"/>
      <c r="CQ62"/>
      <c r="CR62"/>
      <c r="CS62"/>
      <c r="CT62" s="145"/>
      <c r="CU62" s="236"/>
      <c r="CV62" s="236"/>
      <c r="CW62" s="145"/>
      <c r="CX62" s="145"/>
      <c r="CY62" s="122"/>
      <c r="CZ62" s="145"/>
      <c r="DA62" s="209">
        <v>3</v>
      </c>
      <c r="DB62" s="237" t="s">
        <v>488</v>
      </c>
      <c r="DC62" s="159"/>
      <c r="DD62" s="420"/>
      <c r="DE62" s="125"/>
      <c r="DF62" s="125"/>
      <c r="DG62" s="125"/>
      <c r="DH62" s="414"/>
      <c r="DI62" s="164" t="s">
        <v>489</v>
      </c>
      <c r="DJ62" s="1353" t="s">
        <v>485</v>
      </c>
      <c r="DK62" s="166">
        <v>2</v>
      </c>
      <c r="DL62" s="166"/>
      <c r="DM62" s="166"/>
      <c r="DN62" s="164">
        <v>0</v>
      </c>
      <c r="DO62" s="166">
        <v>0</v>
      </c>
      <c r="DP62" s="164"/>
      <c r="DQ62" s="166"/>
      <c r="DR62" s="165" t="s">
        <v>926</v>
      </c>
      <c r="DS62" s="125" t="s">
        <v>490</v>
      </c>
      <c r="DT62" s="125" t="s">
        <v>490</v>
      </c>
      <c r="DU62" s="125" t="s">
        <v>490</v>
      </c>
      <c r="DV62" s="125" t="s">
        <v>490</v>
      </c>
      <c r="DW62" s="125" t="s">
        <v>490</v>
      </c>
      <c r="DX62" s="125" t="s">
        <v>490</v>
      </c>
      <c r="DY62" s="125" t="s">
        <v>490</v>
      </c>
      <c r="DZ62" s="125" t="s">
        <v>490</v>
      </c>
      <c r="EA62" s="125" t="s">
        <v>490</v>
      </c>
      <c r="EB62" s="122"/>
      <c r="EC62" s="242"/>
      <c r="ED62" s="242"/>
      <c r="EE62" s="166">
        <v>10</v>
      </c>
      <c r="EF62" s="166">
        <v>150</v>
      </c>
      <c r="EG62" s="166">
        <v>3</v>
      </c>
      <c r="EH62" s="166">
        <v>1</v>
      </c>
      <c r="EI62" s="166"/>
      <c r="EJ62" s="166">
        <v>99</v>
      </c>
      <c r="EK62" s="167"/>
      <c r="EL62" s="374">
        <v>1</v>
      </c>
      <c r="EM62" s="164"/>
      <c r="EN62" s="166">
        <v>3</v>
      </c>
      <c r="EO62" s="166">
        <v>2</v>
      </c>
      <c r="EP62" s="242"/>
      <c r="EQ62" s="1404">
        <v>43537</v>
      </c>
      <c r="ER62" s="524">
        <v>10456</v>
      </c>
      <c r="ES62" s="507">
        <v>55</v>
      </c>
      <c r="ET62" s="409">
        <v>14491</v>
      </c>
      <c r="EU62" s="409">
        <v>2</v>
      </c>
      <c r="EV62" s="508">
        <f>ET62/ES62*EU62</f>
        <v>526.9454545454546</v>
      </c>
      <c r="EW62" s="509">
        <v>1852</v>
      </c>
      <c r="EX62" s="510">
        <f>EW62/ES62*EU62</f>
        <v>67.345454545454544</v>
      </c>
      <c r="EY62" s="511">
        <f>L62*EX62</f>
        <v>673.4545454545455</v>
      </c>
      <c r="EZ62" s="540"/>
      <c r="FA62" s="352"/>
      <c r="FB62" s="352"/>
      <c r="FC62" s="352"/>
      <c r="FD62" s="526"/>
      <c r="FE62" s="551"/>
      <c r="FF62" s="551"/>
      <c r="FG62" s="516"/>
      <c r="FH62" s="517"/>
      <c r="FI62" s="518"/>
      <c r="FJ62" s="519"/>
      <c r="FK62" s="331"/>
      <c r="FL62" s="1009"/>
      <c r="FM62" s="172">
        <f>EW62*100/ET62</f>
        <v>12.780346421917052</v>
      </c>
      <c r="FN62" s="213">
        <f t="shared" si="36"/>
        <v>6.7345454545454542E-2</v>
      </c>
      <c r="FO62" s="133"/>
      <c r="FP62" s="172">
        <v>12.780346421917052</v>
      </c>
      <c r="FQ62" s="213">
        <v>6.7345454545454542E-2</v>
      </c>
      <c r="FR62" s="222"/>
      <c r="FS62" s="174">
        <v>50</v>
      </c>
      <c r="FT62" s="223" t="s">
        <v>536</v>
      </c>
      <c r="FU62" s="223"/>
      <c r="FV62" s="223" t="s">
        <v>940</v>
      </c>
      <c r="FW62" s="166">
        <v>0</v>
      </c>
      <c r="FX62" s="125">
        <v>1</v>
      </c>
      <c r="FY62" s="125">
        <v>1</v>
      </c>
      <c r="FZ62" s="175" t="s">
        <v>941</v>
      </c>
      <c r="GA62" s="125">
        <v>0</v>
      </c>
      <c r="GB62" s="415"/>
      <c r="GC62" s="175"/>
      <c r="GD62" s="125">
        <v>1</v>
      </c>
      <c r="GE62" s="419">
        <v>43537</v>
      </c>
      <c r="GF62" s="389" t="s">
        <v>497</v>
      </c>
      <c r="GG62" s="125">
        <v>0</v>
      </c>
      <c r="GH62" s="175">
        <v>0</v>
      </c>
      <c r="GI62" s="183" t="s">
        <v>942</v>
      </c>
      <c r="GJ62" s="1405"/>
      <c r="GK62" s="528">
        <v>43537</v>
      </c>
      <c r="GL62" s="1404" t="s">
        <v>497</v>
      </c>
      <c r="GM62" s="1406">
        <f>DATEDIF(EQ62,GK62,"m")</f>
        <v>0</v>
      </c>
      <c r="GN62" s="178"/>
      <c r="GO62" s="125"/>
      <c r="GP62" s="179">
        <v>7.1739057843667228E-2</v>
      </c>
      <c r="GQ62" s="125"/>
      <c r="GR62" s="165"/>
      <c r="GS62" s="252">
        <v>1.8160000000000001</v>
      </c>
      <c r="GT62" s="165"/>
      <c r="GU62" s="133"/>
      <c r="GV62" s="125"/>
      <c r="GW62" s="125"/>
      <c r="GX62" s="125"/>
      <c r="GY62" s="125"/>
      <c r="GZ62" s="125"/>
      <c r="HA62" s="125"/>
      <c r="HB62" s="125"/>
      <c r="HC62" s="125"/>
      <c r="HD62" s="125"/>
      <c r="HE62" s="125"/>
      <c r="HF62" s="125"/>
      <c r="HG62" s="125"/>
      <c r="HH62" s="125"/>
      <c r="HI62" s="165"/>
      <c r="HJ62" s="165"/>
      <c r="HK62" s="165"/>
      <c r="HL62" s="165"/>
      <c r="HM62" s="165"/>
      <c r="HN62" s="165"/>
      <c r="HO62" s="215"/>
      <c r="HP62" s="215"/>
      <c r="HQ62" s="165"/>
      <c r="HR62" s="165"/>
      <c r="HS62" s="165"/>
      <c r="HT62" s="165"/>
      <c r="HU62" s="165"/>
      <c r="HV62" s="165"/>
      <c r="HW62" s="165"/>
      <c r="HX62" s="165"/>
      <c r="HY62" s="165"/>
      <c r="HZ62" s="165"/>
      <c r="IA62" s="165"/>
      <c r="IB62" s="215"/>
      <c r="IC62" s="165"/>
      <c r="ID62" s="165"/>
      <c r="IE62" s="165"/>
      <c r="IF62" s="165"/>
      <c r="IG62" s="165"/>
      <c r="IH62" s="165"/>
      <c r="II62" s="165"/>
      <c r="IJ62" s="165"/>
      <c r="IK62" s="215"/>
      <c r="IL62" s="165"/>
      <c r="IM62" s="165"/>
      <c r="IN62" s="215"/>
      <c r="IO62" s="165"/>
      <c r="IP62" s="165"/>
      <c r="IQ62" s="165"/>
      <c r="IR62" s="165"/>
      <c r="IS62" s="165"/>
      <c r="IT62" s="215"/>
      <c r="IU62" s="165"/>
      <c r="IV62" s="165"/>
      <c r="IW62" s="165"/>
      <c r="IX62" s="165"/>
      <c r="IY62" s="165"/>
      <c r="IZ62" s="165"/>
      <c r="JA62" s="165"/>
      <c r="JB62" s="165"/>
      <c r="JC62" s="165"/>
      <c r="JD62" s="165"/>
      <c r="JE62" s="165"/>
      <c r="JF62" s="371"/>
      <c r="JG62" s="1342" t="s">
        <v>497</v>
      </c>
      <c r="JH62" s="1342" t="s">
        <v>2126</v>
      </c>
      <c r="JI62" s="164"/>
      <c r="JJ62" s="182"/>
      <c r="JK62" s="183"/>
      <c r="JL62" s="183"/>
      <c r="JM62" s="183"/>
      <c r="JN62" s="183"/>
      <c r="JO62" s="183"/>
      <c r="JP62" s="183"/>
      <c r="JQ62" s="183"/>
      <c r="JR62" s="183"/>
      <c r="JS62" s="183"/>
      <c r="JT62" s="183"/>
      <c r="JU62" s="183"/>
      <c r="JV62" s="183"/>
      <c r="JW62" s="183"/>
      <c r="JX62" s="183"/>
      <c r="JY62" s="183"/>
      <c r="JZ62" s="183"/>
      <c r="KA62" s="183"/>
      <c r="KB62" s="183"/>
      <c r="KC62" s="183"/>
      <c r="KD62" s="183"/>
      <c r="KE62" s="183"/>
      <c r="KF62" s="183"/>
      <c r="KG62" s="183"/>
      <c r="KH62" s="183"/>
      <c r="KI62" s="183"/>
      <c r="KJ62" s="183"/>
      <c r="KK62" s="183"/>
      <c r="KL62" s="183"/>
      <c r="KM62" s="183"/>
      <c r="KN62" s="183"/>
      <c r="KO62" s="183"/>
      <c r="KP62" s="183"/>
      <c r="KQ62" s="183"/>
      <c r="KR62" s="183"/>
      <c r="KS62" s="183"/>
      <c r="KT62" s="183"/>
      <c r="KU62" s="183"/>
      <c r="KV62" s="183"/>
      <c r="KW62" s="183"/>
      <c r="KX62" s="183"/>
      <c r="KY62" s="183"/>
      <c r="KZ62" s="183"/>
      <c r="LA62" s="183"/>
      <c r="LB62" s="183"/>
      <c r="LC62" s="183"/>
      <c r="LD62" s="1434"/>
      <c r="LE62" s="1440" t="s">
        <v>2127</v>
      </c>
      <c r="LF62" s="1342" t="s">
        <v>484</v>
      </c>
      <c r="LG62" s="1342" t="s">
        <v>484</v>
      </c>
      <c r="LH62" s="1342" t="s">
        <v>2085</v>
      </c>
      <c r="LI62" s="1342"/>
      <c r="LJ62" s="1342">
        <v>0</v>
      </c>
      <c r="LK62" s="1342" t="s">
        <v>484</v>
      </c>
      <c r="LL62" s="1342" t="s">
        <v>484</v>
      </c>
      <c r="LM62" s="1342">
        <v>0</v>
      </c>
      <c r="LN62" s="1342" t="s">
        <v>2085</v>
      </c>
      <c r="LO62" s="1342"/>
      <c r="LP62" s="1342"/>
      <c r="LQ62" s="1342"/>
      <c r="LR62" s="1440"/>
      <c r="LS62" s="1440"/>
      <c r="LT62" s="1440"/>
      <c r="LU62" s="1440"/>
      <c r="LV62" s="1440"/>
      <c r="LW62" s="1440"/>
      <c r="LX62" s="1440" t="s">
        <v>484</v>
      </c>
      <c r="LY62" s="1440" t="s">
        <v>484</v>
      </c>
      <c r="LZ62" s="1440" t="s">
        <v>484</v>
      </c>
    </row>
    <row r="63" spans="1:338" ht="14.45" hidden="1" customHeight="1">
      <c r="A63" s="122">
        <v>112</v>
      </c>
      <c r="B63" s="122">
        <f>COUNTIFS($D$3:D63,D63,$F$3:F63,F63)</f>
        <v>1</v>
      </c>
      <c r="C63" s="520">
        <v>10484</v>
      </c>
      <c r="D63" s="422" t="s">
        <v>945</v>
      </c>
      <c r="E63" s="186" t="s">
        <v>946</v>
      </c>
      <c r="F63" s="521">
        <v>5758201570</v>
      </c>
      <c r="G63" s="125">
        <f>LEFT(H63,4)-CONCATENATE(19,LEFT(F63,2))</f>
        <v>62</v>
      </c>
      <c r="H63" s="422" t="s">
        <v>947</v>
      </c>
      <c r="I63" s="224" t="s">
        <v>948</v>
      </c>
      <c r="J63" s="376" t="s">
        <v>763</v>
      </c>
      <c r="K63" s="186" t="s">
        <v>478</v>
      </c>
      <c r="L63" s="225">
        <v>10</v>
      </c>
      <c r="M63" s="186" t="s">
        <v>521</v>
      </c>
      <c r="N63" s="186" t="s">
        <v>490</v>
      </c>
      <c r="O63" s="225"/>
      <c r="P63" s="225" t="s">
        <v>548</v>
      </c>
      <c r="Q63" s="225"/>
      <c r="R63" s="225"/>
      <c r="S63" s="197" t="s">
        <v>484</v>
      </c>
      <c r="T63" s="255" t="s">
        <v>523</v>
      </c>
      <c r="U63" s="197" t="s">
        <v>484</v>
      </c>
      <c r="V63" s="318" t="s">
        <v>599</v>
      </c>
      <c r="W63" s="530" t="s">
        <v>506</v>
      </c>
      <c r="X63" s="492" t="s">
        <v>484</v>
      </c>
      <c r="Y63" s="492" t="s">
        <v>484</v>
      </c>
      <c r="Z63" s="433"/>
      <c r="AA63" s="225"/>
      <c r="AB63" s="175"/>
      <c r="AC63" s="532">
        <v>27552</v>
      </c>
      <c r="AD63" s="533">
        <v>276</v>
      </c>
      <c r="AE63" s="125"/>
      <c r="AF63" s="125"/>
      <c r="AG63" s="534" t="s">
        <v>485</v>
      </c>
      <c r="AH63" s="1015">
        <v>400</v>
      </c>
      <c r="AK63" s="134"/>
      <c r="AO63" s="1024">
        <v>46</v>
      </c>
      <c r="AP63" s="137">
        <v>34.5</v>
      </c>
      <c r="AQ63" s="138">
        <v>18.5</v>
      </c>
      <c r="AR63" s="139">
        <f t="shared" si="26"/>
        <v>99</v>
      </c>
      <c r="AS63" s="140">
        <f t="shared" si="27"/>
        <v>1.3333333333333333</v>
      </c>
      <c r="AT63" s="141">
        <f t="shared" si="28"/>
        <v>24.666666666666664</v>
      </c>
      <c r="AU63" s="142">
        <f t="shared" si="29"/>
        <v>0.86792452830188682</v>
      </c>
      <c r="AV63" s="145">
        <v>43.424000000000007</v>
      </c>
      <c r="AW63" s="143">
        <f t="shared" si="35"/>
        <v>94.4</v>
      </c>
      <c r="AX63" s="144">
        <v>0.27599999999999997</v>
      </c>
      <c r="AY63" s="145">
        <v>0.6</v>
      </c>
      <c r="AZ63" s="149" t="s">
        <v>487</v>
      </c>
      <c r="BA63" s="259">
        <v>54.279999999999994</v>
      </c>
      <c r="BB63" s="207">
        <v>0.17</v>
      </c>
      <c r="BC63" s="260"/>
      <c r="BD63" s="171"/>
      <c r="BE63"/>
      <c r="BF63"/>
      <c r="BG63" s="145"/>
      <c r="BH63" s="233">
        <v>409.92928697701831</v>
      </c>
      <c r="BI63" s="261">
        <v>0.34</v>
      </c>
      <c r="BJ63" s="122">
        <v>51.9</v>
      </c>
      <c r="BK63" s="122">
        <v>48.5</v>
      </c>
      <c r="BL63" s="150">
        <f>BJ63/BK63</f>
        <v>1.0701030927835051</v>
      </c>
      <c r="BM63" s="206">
        <v>0.4</v>
      </c>
      <c r="BN63" s="153">
        <f>BM63*100/AO63</f>
        <v>0.86956521739130432</v>
      </c>
      <c r="BO63" s="149" t="s">
        <v>487</v>
      </c>
      <c r="BP63" s="143">
        <v>36.449999999999996</v>
      </c>
      <c r="BQ63" s="234">
        <v>64.5</v>
      </c>
      <c r="BR63" s="174">
        <v>43522.380952380954</v>
      </c>
      <c r="BS63" s="153">
        <f t="shared" si="32"/>
        <v>46.599999999999994</v>
      </c>
      <c r="BT63" s="149">
        <v>88.9</v>
      </c>
      <c r="BU63" s="174">
        <v>5651</v>
      </c>
      <c r="BV63" s="153">
        <f>100-BT63</f>
        <v>11.099999999999994</v>
      </c>
      <c r="BW63" s="1039">
        <f>BY63+CA63+CC63</f>
        <v>30.394848484848485</v>
      </c>
      <c r="BX63" s="145">
        <v>19.899999999999999</v>
      </c>
      <c r="BY63" s="145">
        <f>BX63*AP63/(CB63+BZ63+BX63+BV63)</f>
        <v>6.9348484848484846</v>
      </c>
      <c r="BZ63" s="145">
        <v>26.7</v>
      </c>
      <c r="CA63" s="145">
        <f>BZ63*AP63/100</f>
        <v>9.2114999999999991</v>
      </c>
      <c r="CB63" s="145">
        <v>41.3</v>
      </c>
      <c r="CC63" s="145">
        <f>CB63*AP63/100</f>
        <v>14.2485</v>
      </c>
      <c r="CD63" s="366">
        <v>0.71</v>
      </c>
      <c r="CJ63" s="264">
        <v>40.200000000000003</v>
      </c>
      <c r="CK63" s="265">
        <v>4185</v>
      </c>
      <c r="CL63" s="143">
        <f t="shared" si="33"/>
        <v>0.74531835205992503</v>
      </c>
      <c r="CM63" s="145"/>
      <c r="CN63" s="145"/>
      <c r="CO63" s="145"/>
      <c r="CP63" s="171"/>
      <c r="CQ63"/>
      <c r="CR63"/>
      <c r="CS63"/>
      <c r="CT63" s="145">
        <v>43.160000000000004</v>
      </c>
      <c r="CU63" s="236"/>
      <c r="CV63" s="236"/>
      <c r="CW63" s="145"/>
      <c r="CX63" s="145"/>
      <c r="CZ63" s="145"/>
      <c r="DB63" s="237" t="s">
        <v>300</v>
      </c>
      <c r="DD63" s="420"/>
      <c r="DE63" s="125"/>
      <c r="DF63" s="125"/>
      <c r="DG63" s="125"/>
      <c r="DH63" s="414"/>
      <c r="DI63" s="125" t="s">
        <v>515</v>
      </c>
      <c r="DJ63" s="361" t="s">
        <v>485</v>
      </c>
      <c r="DK63" s="166">
        <v>2</v>
      </c>
      <c r="DL63" s="166"/>
      <c r="DM63" s="166"/>
      <c r="DN63" s="164">
        <v>0</v>
      </c>
      <c r="DO63" s="166">
        <v>0</v>
      </c>
      <c r="DP63" s="166"/>
      <c r="DQ63" s="166"/>
      <c r="DR63" s="165">
        <v>8.6999999999999993</v>
      </c>
      <c r="DS63" s="125" t="s">
        <v>490</v>
      </c>
      <c r="DT63" s="125" t="s">
        <v>490</v>
      </c>
      <c r="DU63" s="125" t="s">
        <v>490</v>
      </c>
      <c r="DV63" s="125" t="s">
        <v>490</v>
      </c>
      <c r="DW63" s="125" t="s">
        <v>490</v>
      </c>
      <c r="DX63" s="125" t="s">
        <v>490</v>
      </c>
      <c r="DY63" s="125" t="s">
        <v>490</v>
      </c>
      <c r="DZ63" s="125" t="s">
        <v>490</v>
      </c>
      <c r="EA63" s="125" t="s">
        <v>490</v>
      </c>
      <c r="EC63" s="242"/>
      <c r="ED63" s="242"/>
      <c r="EE63" s="166">
        <v>10</v>
      </c>
      <c r="EF63" s="166">
        <v>20</v>
      </c>
      <c r="EG63" s="166">
        <v>2</v>
      </c>
      <c r="EH63" s="166">
        <v>1</v>
      </c>
      <c r="EI63" s="166">
        <v>169</v>
      </c>
      <c r="EJ63" s="166">
        <v>83</v>
      </c>
      <c r="EK63" s="167">
        <v>29.6</v>
      </c>
      <c r="EL63" s="374">
        <v>1</v>
      </c>
      <c r="EM63" s="242"/>
      <c r="EN63" s="166">
        <v>2</v>
      </c>
      <c r="EO63" s="166">
        <v>2</v>
      </c>
      <c r="EP63" s="242"/>
      <c r="EQ63" s="1230">
        <v>43544</v>
      </c>
      <c r="ER63" s="1253">
        <v>10484</v>
      </c>
      <c r="ES63" s="507">
        <v>63</v>
      </c>
      <c r="ET63" s="409">
        <v>18301</v>
      </c>
      <c r="EU63" s="409">
        <v>2</v>
      </c>
      <c r="EV63" s="508">
        <v>580.98412698412699</v>
      </c>
      <c r="EW63" s="509">
        <v>4832</v>
      </c>
      <c r="EX63" s="510">
        <v>153.39682539682539</v>
      </c>
      <c r="EY63" s="511">
        <v>1533.968253968254</v>
      </c>
      <c r="EZ63" s="540"/>
      <c r="FA63" s="352"/>
      <c r="FB63" s="352"/>
      <c r="FC63" s="352"/>
      <c r="FD63" s="526"/>
      <c r="FE63" s="551"/>
      <c r="FF63" s="551"/>
      <c r="FG63" s="516"/>
      <c r="FH63" s="517"/>
      <c r="FI63" s="518"/>
      <c r="FJ63" s="519"/>
      <c r="FK63" s="421"/>
      <c r="FL63" s="133"/>
      <c r="FM63" s="172">
        <f>EW63*100/ET63</f>
        <v>26.402928801704824</v>
      </c>
      <c r="FN63" s="213">
        <f t="shared" si="36"/>
        <v>0.15339682539682539</v>
      </c>
      <c r="FP63" s="172">
        <v>26.402928801704824</v>
      </c>
      <c r="FQ63" s="213">
        <v>0.15339682539682539</v>
      </c>
      <c r="FR63" s="222"/>
      <c r="FS63" s="222"/>
      <c r="FT63" s="223"/>
      <c r="FU63" s="223"/>
      <c r="FV63" s="223"/>
      <c r="FW63" s="166">
        <v>0</v>
      </c>
      <c r="FX63" s="125">
        <v>2</v>
      </c>
      <c r="FY63" s="125">
        <v>0</v>
      </c>
      <c r="GA63" s="125">
        <v>0</v>
      </c>
      <c r="GB63" s="415"/>
      <c r="GD63" s="125">
        <v>1</v>
      </c>
      <c r="GE63" s="389" t="s">
        <v>949</v>
      </c>
      <c r="GF63" s="389" t="s">
        <v>950</v>
      </c>
      <c r="GI63" s="183" t="s">
        <v>951</v>
      </c>
      <c r="GJ63" s="165"/>
      <c r="GK63" s="528">
        <v>43544</v>
      </c>
      <c r="GL63" s="1232" t="s">
        <v>497</v>
      </c>
      <c r="GM63" s="1231">
        <f>DATEDIF(EQ63,GK63,"m")</f>
        <v>0</v>
      </c>
      <c r="GN63" s="178"/>
      <c r="GP63" s="179">
        <v>1.6398580591046323</v>
      </c>
      <c r="GR63" s="165"/>
      <c r="GS63" s="165"/>
      <c r="GT63" s="165"/>
      <c r="HI63" s="165"/>
      <c r="HJ63" s="165"/>
      <c r="HK63" s="165"/>
      <c r="HL63" s="165"/>
      <c r="HM63" s="165"/>
      <c r="HN63" s="165"/>
      <c r="HO63" s="215"/>
      <c r="HP63" s="215"/>
      <c r="HQ63" s="165"/>
      <c r="HR63" s="165"/>
      <c r="HS63" s="165"/>
      <c r="HT63" s="165"/>
      <c r="HU63" s="165"/>
      <c r="HV63" s="165"/>
      <c r="HW63" s="165"/>
      <c r="HX63" s="165"/>
      <c r="HY63" s="165"/>
      <c r="HZ63" s="165"/>
      <c r="IA63" s="165"/>
      <c r="IB63" s="215"/>
      <c r="IC63" s="165"/>
      <c r="ID63" s="165"/>
      <c r="IE63" s="165"/>
      <c r="IF63" s="165"/>
      <c r="IG63" s="165"/>
      <c r="IH63" s="165"/>
      <c r="II63" s="165"/>
      <c r="IJ63" s="165"/>
      <c r="IK63" s="215"/>
      <c r="IL63" s="165"/>
      <c r="IM63" s="165"/>
      <c r="IN63" s="215"/>
      <c r="IO63" s="165"/>
      <c r="IP63" s="165"/>
      <c r="IQ63" s="165"/>
      <c r="IR63" s="165"/>
      <c r="IS63" s="165"/>
      <c r="IT63" s="215"/>
      <c r="IU63" s="165"/>
      <c r="IV63" s="165"/>
      <c r="IW63" s="165"/>
      <c r="IX63" s="165"/>
      <c r="IY63" s="165"/>
      <c r="IZ63" s="165"/>
      <c r="JA63" s="165"/>
      <c r="JB63" s="165"/>
      <c r="JC63" s="165"/>
      <c r="JD63" s="165"/>
      <c r="JE63" s="165"/>
      <c r="JF63" s="371"/>
      <c r="JG63" s="125"/>
      <c r="JH63" s="125"/>
      <c r="JI63" s="125"/>
      <c r="JJ63" s="182"/>
      <c r="JK63" s="183"/>
      <c r="JL63" s="183"/>
      <c r="JM63" s="183"/>
      <c r="JN63" s="183"/>
      <c r="JO63" s="183"/>
      <c r="JP63" s="183"/>
      <c r="JQ63" s="183"/>
      <c r="JR63" s="183"/>
      <c r="JS63" s="183"/>
      <c r="JT63" s="183"/>
      <c r="JU63" s="183"/>
      <c r="JV63" s="183"/>
      <c r="JW63" s="183"/>
      <c r="JX63" s="183"/>
      <c r="JY63" s="183"/>
      <c r="JZ63" s="183"/>
      <c r="KA63" s="183"/>
      <c r="KB63" s="183"/>
      <c r="KC63" s="183"/>
      <c r="KD63" s="183"/>
      <c r="KE63" s="183"/>
      <c r="KF63" s="183"/>
      <c r="KG63" s="183"/>
      <c r="KH63" s="183"/>
      <c r="KI63" s="183"/>
      <c r="KJ63" s="183"/>
      <c r="KK63" s="183"/>
      <c r="KL63" s="183"/>
      <c r="KM63" s="183"/>
      <c r="KN63" s="183"/>
      <c r="KO63" s="183"/>
      <c r="KP63" s="183"/>
      <c r="KQ63" s="183"/>
      <c r="KR63" s="183"/>
      <c r="KS63" s="183"/>
      <c r="KT63" s="183"/>
      <c r="KU63" s="183"/>
      <c r="KV63" s="183"/>
      <c r="KW63" s="183"/>
      <c r="KX63" s="183"/>
      <c r="KY63" s="183"/>
      <c r="KZ63" s="183"/>
      <c r="LA63" s="183"/>
      <c r="LB63" s="183"/>
      <c r="LC63" s="183"/>
      <c r="LD63" s="1434"/>
      <c r="LE63" s="125"/>
      <c r="LF63" s="175"/>
      <c r="LG63" s="175"/>
      <c r="LH63" s="175"/>
      <c r="LI63" s="175"/>
      <c r="LJ63" s="175"/>
      <c r="LK63" s="175"/>
      <c r="LL63" s="175"/>
      <c r="LM63" s="175"/>
      <c r="LN63" s="175"/>
      <c r="LO63" s="175"/>
      <c r="LP63" s="175"/>
      <c r="LQ63" s="175"/>
      <c r="LR63" s="175"/>
      <c r="LS63" s="175"/>
      <c r="LT63" s="175"/>
      <c r="LU63" s="175"/>
      <c r="LV63" s="175"/>
      <c r="LW63" s="175"/>
      <c r="LX63" s="175"/>
      <c r="LY63" s="183"/>
      <c r="LZ63" s="183"/>
    </row>
    <row r="64" spans="1:338" ht="14.45" hidden="1" customHeight="1">
      <c r="A64" s="122">
        <v>69</v>
      </c>
      <c r="B64" s="122">
        <f>COUNTIFS($D$3:D64,D64,$F$3:F64,F64)</f>
        <v>1</v>
      </c>
      <c r="C64" s="520">
        <v>10342</v>
      </c>
      <c r="D64" s="422" t="s">
        <v>918</v>
      </c>
      <c r="E64" s="186" t="s">
        <v>873</v>
      </c>
      <c r="F64" s="521">
        <v>6051181202</v>
      </c>
      <c r="G64" s="125">
        <f>LEFT(H64,4)-CONCATENATE(19,LEFT(F64,2))</f>
        <v>59</v>
      </c>
      <c r="H64" s="422" t="s">
        <v>919</v>
      </c>
      <c r="I64" s="269" t="s">
        <v>920</v>
      </c>
      <c r="J64" s="751" t="s">
        <v>763</v>
      </c>
      <c r="K64" s="186" t="s">
        <v>478</v>
      </c>
      <c r="L64" s="225">
        <v>9</v>
      </c>
      <c r="M64" s="186" t="s">
        <v>921</v>
      </c>
      <c r="N64" s="186" t="s">
        <v>684</v>
      </c>
      <c r="O64" s="225"/>
      <c r="P64" s="186" t="s">
        <v>922</v>
      </c>
      <c r="Q64" s="225"/>
      <c r="R64" s="225"/>
      <c r="S64" s="530" t="s">
        <v>484</v>
      </c>
      <c r="T64" s="530" t="s">
        <v>484</v>
      </c>
      <c r="U64" s="530" t="s">
        <v>484</v>
      </c>
      <c r="V64" s="254" t="s">
        <v>549</v>
      </c>
      <c r="W64" s="1117" t="s">
        <v>506</v>
      </c>
      <c r="X64" s="409" t="s">
        <v>484</v>
      </c>
      <c r="Y64" s="409" t="s">
        <v>484</v>
      </c>
      <c r="Z64" s="319"/>
      <c r="AA64" s="253"/>
      <c r="AB64" s="175"/>
      <c r="AC64" s="1120">
        <v>2308</v>
      </c>
      <c r="AD64" s="1122">
        <v>17</v>
      </c>
      <c r="AE64" s="253"/>
      <c r="AF64" s="253"/>
      <c r="AG64" s="216" t="s">
        <v>507</v>
      </c>
      <c r="AH64" s="256">
        <v>300</v>
      </c>
      <c r="AK64" s="122"/>
      <c r="AM64" s="362"/>
      <c r="AN64" s="363"/>
      <c r="AO64" s="1024">
        <v>27.6</v>
      </c>
      <c r="AP64" s="137">
        <v>65.3</v>
      </c>
      <c r="AQ64" s="138">
        <v>5.22</v>
      </c>
      <c r="AR64" s="139">
        <f t="shared" si="26"/>
        <v>98.12</v>
      </c>
      <c r="AS64" s="140">
        <f t="shared" si="27"/>
        <v>0.42266462480857586</v>
      </c>
      <c r="AT64" s="141">
        <f t="shared" si="28"/>
        <v>2.206309341500766</v>
      </c>
      <c r="AU64" s="142">
        <f t="shared" si="29"/>
        <v>0.39137833238797509</v>
      </c>
      <c r="AV64" s="353">
        <v>25.077360000000002</v>
      </c>
      <c r="AW64" s="143">
        <f t="shared" si="35"/>
        <v>90.86</v>
      </c>
      <c r="AX64" s="144">
        <v>1.1426399999999999</v>
      </c>
      <c r="AY64" s="145">
        <v>4.1399999999999997</v>
      </c>
      <c r="AZ64" s="354" t="s">
        <v>487</v>
      </c>
      <c r="BA64" s="416">
        <v>38.400000000000006</v>
      </c>
      <c r="BB64" s="417" t="s">
        <v>487</v>
      </c>
      <c r="BC64" s="357"/>
      <c r="BD64" s="357"/>
      <c r="BE64" s="357"/>
      <c r="BF64" s="357"/>
      <c r="BG64" s="145"/>
      <c r="BH64" s="135" t="s">
        <v>487</v>
      </c>
      <c r="BI64" s="261"/>
      <c r="BJ64" s="149">
        <v>31.2</v>
      </c>
      <c r="BK64" s="149">
        <v>66.7</v>
      </c>
      <c r="BL64" s="306">
        <f>BJ64/BK64</f>
        <v>0.4677661169415292</v>
      </c>
      <c r="BM64" s="262" t="s">
        <v>487</v>
      </c>
      <c r="BN64" s="122" t="s">
        <v>487</v>
      </c>
      <c r="BO64" s="149" t="s">
        <v>487</v>
      </c>
      <c r="BP64" s="145">
        <v>4.05</v>
      </c>
      <c r="BQ64" s="359">
        <v>10.019</v>
      </c>
      <c r="BR64" s="174" t="s">
        <v>487</v>
      </c>
      <c r="BS64" s="153">
        <f t="shared" si="32"/>
        <v>45.900000000000006</v>
      </c>
      <c r="BT64" s="262" t="s">
        <v>487</v>
      </c>
      <c r="BU64" s="263"/>
      <c r="BV64" s="262" t="s">
        <v>487</v>
      </c>
      <c r="BW64" s="1039">
        <f>BY64+CA64+CC64</f>
        <v>65.3</v>
      </c>
      <c r="BX64" s="145">
        <v>19.8</v>
      </c>
      <c r="BY64" s="145">
        <f>BX64*AP64/(CB64+BZ64+BX64)</f>
        <v>13.288180883864339</v>
      </c>
      <c r="BZ64" s="145">
        <v>26.1</v>
      </c>
      <c r="CA64" s="145">
        <f>BZ64*AP64/(CB64+BZ64+BX64)</f>
        <v>17.516238437821173</v>
      </c>
      <c r="CB64" s="145">
        <v>51.4</v>
      </c>
      <c r="CC64" s="145">
        <f>CB64*AP64/(CB64+BZ64+BX64)</f>
        <v>34.495580678314489</v>
      </c>
      <c r="CD64" s="262" t="s">
        <v>487</v>
      </c>
      <c r="CJ64" s="264"/>
      <c r="CK64" s="265"/>
      <c r="CL64" s="143">
        <f t="shared" si="33"/>
        <v>0.75862068965517238</v>
      </c>
      <c r="CM64" s="145"/>
      <c r="CN64" s="145"/>
      <c r="CO64" s="145"/>
      <c r="CP64" s="357"/>
      <c r="CQ64" s="357"/>
      <c r="CR64" s="357"/>
      <c r="CS64" s="357"/>
      <c r="CT64" s="145"/>
      <c r="CU64" s="145"/>
      <c r="CV64" s="145"/>
      <c r="CW64" s="172"/>
      <c r="CX64" s="172"/>
      <c r="CY64" s="143"/>
      <c r="CZ64" s="145"/>
      <c r="DA64" s="158"/>
      <c r="DB64" s="149" t="s">
        <v>300</v>
      </c>
      <c r="DC64" s="122"/>
      <c r="DE64" s="125"/>
      <c r="DF64" s="125"/>
      <c r="DG64" s="398"/>
      <c r="DH64" s="414"/>
      <c r="DI64" s="125" t="s">
        <v>515</v>
      </c>
      <c r="DJ64" s="267" t="s">
        <v>507</v>
      </c>
      <c r="DK64" s="166">
        <v>2</v>
      </c>
      <c r="DL64" s="166"/>
      <c r="DM64" s="166"/>
      <c r="DN64" s="164">
        <v>0</v>
      </c>
      <c r="DO64" s="166">
        <v>0</v>
      </c>
      <c r="DP64" s="166"/>
      <c r="DQ64" s="166"/>
      <c r="DR64" s="165">
        <v>1.2</v>
      </c>
      <c r="DS64" s="125" t="s">
        <v>490</v>
      </c>
      <c r="DT64" s="125" t="s">
        <v>490</v>
      </c>
      <c r="DU64" s="125" t="s">
        <v>490</v>
      </c>
      <c r="DV64" s="125" t="s">
        <v>490</v>
      </c>
      <c r="DW64" s="125" t="s">
        <v>490</v>
      </c>
      <c r="DX64" s="125" t="s">
        <v>490</v>
      </c>
      <c r="DY64" s="125" t="s">
        <v>490</v>
      </c>
      <c r="DZ64" s="125" t="s">
        <v>490</v>
      </c>
      <c r="EA64" s="125" t="s">
        <v>490</v>
      </c>
      <c r="EC64" s="166"/>
      <c r="ED64" s="166"/>
      <c r="EE64" s="166">
        <v>9</v>
      </c>
      <c r="EF64" s="166"/>
      <c r="EG64" s="166">
        <v>2</v>
      </c>
      <c r="EH64" s="166">
        <v>0</v>
      </c>
      <c r="EI64" s="166">
        <v>164</v>
      </c>
      <c r="EJ64" s="166">
        <v>88</v>
      </c>
      <c r="EK64" s="167">
        <v>32.700000000000003</v>
      </c>
      <c r="EL64" s="166">
        <v>1</v>
      </c>
      <c r="EM64" s="166"/>
      <c r="EN64" s="166">
        <v>3</v>
      </c>
      <c r="EO64" s="166">
        <v>2</v>
      </c>
      <c r="EP64" s="316"/>
      <c r="EQ64" s="1230">
        <v>43518</v>
      </c>
      <c r="ER64" s="524">
        <v>10342</v>
      </c>
      <c r="ES64" s="1131">
        <v>33</v>
      </c>
      <c r="ET64" s="728">
        <v>7292</v>
      </c>
      <c r="EU64" s="728">
        <v>2</v>
      </c>
      <c r="EV64" s="720">
        <f>ET64/ES64*EU64</f>
        <v>441.93939393939394</v>
      </c>
      <c r="EW64" s="732">
        <v>2382</v>
      </c>
      <c r="EX64" s="729">
        <f>EW64/ES64*EU64</f>
        <v>144.36363636363637</v>
      </c>
      <c r="EY64" s="511">
        <f>L64*EX64</f>
        <v>1299.2727272727275</v>
      </c>
      <c r="EZ64" s="512"/>
      <c r="FA64" s="733"/>
      <c r="FB64" s="733"/>
      <c r="FC64" s="541"/>
      <c r="FD64" s="734"/>
      <c r="FE64" s="735"/>
      <c r="FF64" s="736"/>
      <c r="FG64" s="543"/>
      <c r="FH64" s="527"/>
      <c r="FI64" s="531"/>
      <c r="FJ64" s="441"/>
      <c r="FK64" s="253"/>
      <c r="FL64" s="133"/>
      <c r="FM64" s="172">
        <f>EW64*100/ET64</f>
        <v>32.665935271530444</v>
      </c>
      <c r="FN64" s="213">
        <f t="shared" si="36"/>
        <v>0.14436363636363636</v>
      </c>
      <c r="FP64" s="172">
        <v>32.665935271530444</v>
      </c>
      <c r="FQ64" s="213">
        <v>0.14436363636363636</v>
      </c>
      <c r="FR64" s="222"/>
      <c r="FS64" s="222"/>
      <c r="FT64" s="223"/>
      <c r="FU64" s="223"/>
      <c r="FV64" s="223"/>
      <c r="FW64" s="125">
        <v>0</v>
      </c>
      <c r="FX64" s="125">
        <v>3</v>
      </c>
      <c r="FY64" s="125">
        <v>0</v>
      </c>
      <c r="GA64" s="125">
        <v>1</v>
      </c>
      <c r="GB64" s="419">
        <v>43479</v>
      </c>
      <c r="GC64" s="183" t="s">
        <v>756</v>
      </c>
      <c r="GD64" s="125">
        <v>1</v>
      </c>
      <c r="GE64" s="419">
        <v>43518</v>
      </c>
      <c r="GF64" s="389" t="s">
        <v>497</v>
      </c>
      <c r="GI64" s="183" t="s">
        <v>923</v>
      </c>
      <c r="GJ64" s="165"/>
      <c r="GK64" s="528">
        <v>43518</v>
      </c>
      <c r="GL64" s="1232" t="s">
        <v>497</v>
      </c>
      <c r="GM64" s="1231">
        <f>DATEDIF(EQ64,GK64,"m")</f>
        <v>0</v>
      </c>
      <c r="GN64" s="178"/>
      <c r="GP64" s="179">
        <v>0.4366423318508274</v>
      </c>
      <c r="GR64" s="165"/>
      <c r="GS64" s="165"/>
      <c r="GT64" s="165"/>
      <c r="HI64" s="165"/>
      <c r="HJ64" s="165"/>
      <c r="HK64" s="165"/>
      <c r="HL64" s="165"/>
      <c r="HM64" s="165"/>
      <c r="HN64" s="165"/>
      <c r="HO64" s="215"/>
      <c r="HP64" s="215"/>
      <c r="HQ64" s="165"/>
      <c r="HR64" s="165"/>
      <c r="HS64" s="165"/>
      <c r="HT64" s="165"/>
      <c r="HU64" s="165"/>
      <c r="HV64" s="165"/>
      <c r="HW64" s="165"/>
      <c r="HX64" s="165"/>
      <c r="HY64" s="165"/>
      <c r="HZ64" s="165"/>
      <c r="IA64" s="165"/>
      <c r="IB64" s="215"/>
      <c r="IC64" s="165"/>
      <c r="ID64" s="165"/>
      <c r="IE64" s="165"/>
      <c r="IF64" s="165"/>
      <c r="IG64" s="165"/>
      <c r="IH64" s="165"/>
      <c r="II64" s="165"/>
      <c r="IJ64" s="165"/>
      <c r="IK64" s="215"/>
      <c r="IL64" s="165"/>
      <c r="IM64" s="165"/>
      <c r="IN64" s="215"/>
      <c r="IO64" s="165"/>
      <c r="IP64" s="165"/>
      <c r="IQ64" s="165"/>
      <c r="IR64" s="165"/>
      <c r="IS64" s="165"/>
      <c r="IT64" s="215"/>
      <c r="IU64" s="165"/>
      <c r="IV64" s="165"/>
      <c r="IW64" s="165"/>
      <c r="IX64" s="165"/>
      <c r="IY64" s="165"/>
      <c r="IZ64" s="165"/>
      <c r="JA64" s="165"/>
      <c r="JB64" s="165"/>
      <c r="JC64" s="165"/>
      <c r="JD64" s="165"/>
      <c r="JE64" s="165"/>
      <c r="JF64" s="371"/>
      <c r="JG64" s="125"/>
      <c r="JH64" s="125"/>
      <c r="JI64" s="125"/>
      <c r="JJ64" s="182"/>
      <c r="JK64" s="183"/>
      <c r="JL64" s="183"/>
      <c r="JM64" s="183"/>
      <c r="JN64" s="183"/>
      <c r="JO64" s="183"/>
      <c r="JP64" s="183"/>
      <c r="JQ64" s="183"/>
      <c r="JR64" s="183"/>
      <c r="JS64" s="183"/>
      <c r="JT64" s="183"/>
      <c r="JU64" s="183"/>
      <c r="JV64" s="183"/>
      <c r="JW64" s="183"/>
      <c r="JX64" s="183"/>
      <c r="JY64" s="183"/>
      <c r="JZ64" s="183"/>
      <c r="KA64" s="183"/>
      <c r="KB64" s="183"/>
      <c r="KC64" s="183"/>
      <c r="KD64" s="183"/>
      <c r="KE64" s="183"/>
      <c r="KF64" s="183"/>
      <c r="KG64" s="183"/>
      <c r="KH64" s="183"/>
      <c r="KI64" s="183"/>
      <c r="KJ64" s="183"/>
      <c r="KK64" s="183"/>
      <c r="KL64" s="183"/>
      <c r="KM64" s="183"/>
      <c r="KN64" s="183"/>
      <c r="KO64" s="183"/>
      <c r="KP64" s="183"/>
      <c r="KQ64" s="183"/>
      <c r="KR64" s="183"/>
      <c r="KS64" s="183"/>
      <c r="KT64" s="183"/>
      <c r="KU64" s="183"/>
      <c r="KV64" s="183"/>
      <c r="KW64" s="183"/>
      <c r="KX64" s="183"/>
      <c r="KY64" s="183"/>
      <c r="KZ64" s="183"/>
      <c r="LA64" s="183"/>
      <c r="LB64" s="183"/>
      <c r="LC64" s="183"/>
      <c r="LD64" s="1434"/>
      <c r="LE64" s="125"/>
      <c r="LF64" s="175"/>
      <c r="LG64" s="175"/>
      <c r="LH64" s="175"/>
      <c r="LI64" s="175"/>
      <c r="LJ64" s="175"/>
      <c r="LK64" s="175"/>
      <c r="LL64" s="175"/>
      <c r="LM64" s="175"/>
      <c r="LN64" s="175"/>
      <c r="LO64" s="175"/>
      <c r="LP64" s="175"/>
      <c r="LQ64" s="175"/>
      <c r="LR64" s="175"/>
      <c r="LS64" s="175"/>
      <c r="LT64" s="175"/>
      <c r="LU64" s="175"/>
      <c r="LV64" s="175"/>
      <c r="LW64" s="175"/>
      <c r="LX64" s="175"/>
      <c r="LY64" s="183"/>
      <c r="LZ64" s="183"/>
    </row>
    <row r="65" spans="1:338" ht="14.45" hidden="1" customHeight="1">
      <c r="A65" s="122">
        <v>82</v>
      </c>
      <c r="B65" s="122">
        <f>COUNTIFS($D$3:D65,D65,$F$3:F65,F65)</f>
        <v>1</v>
      </c>
      <c r="C65" s="692">
        <v>8438</v>
      </c>
      <c r="D65" s="422" t="s">
        <v>876</v>
      </c>
      <c r="E65" s="186" t="s">
        <v>877</v>
      </c>
      <c r="F65" s="521">
        <v>6055141224</v>
      </c>
      <c r="G65" s="125">
        <v>58</v>
      </c>
      <c r="H65" s="422" t="s">
        <v>878</v>
      </c>
      <c r="I65" s="189" t="s">
        <v>770</v>
      </c>
      <c r="J65" s="544" t="s">
        <v>477</v>
      </c>
      <c r="K65" s="352" t="s">
        <v>478</v>
      </c>
      <c r="L65" s="225">
        <v>10</v>
      </c>
      <c r="M65" s="225" t="s">
        <v>521</v>
      </c>
      <c r="N65" s="186" t="s">
        <v>490</v>
      </c>
      <c r="O65" s="225"/>
      <c r="P65" s="186" t="s">
        <v>597</v>
      </c>
      <c r="Q65" s="225"/>
      <c r="R65" s="253"/>
      <c r="S65" s="317" t="s">
        <v>598</v>
      </c>
      <c r="T65" s="573" t="s">
        <v>523</v>
      </c>
      <c r="U65" s="1263" t="s">
        <v>484</v>
      </c>
      <c r="V65" s="318" t="s">
        <v>599</v>
      </c>
      <c r="W65" s="197" t="s">
        <v>506</v>
      </c>
      <c r="X65" s="530" t="s">
        <v>484</v>
      </c>
      <c r="Y65" s="530" t="s">
        <v>484</v>
      </c>
      <c r="Z65" s="415"/>
      <c r="AA65" s="578"/>
      <c r="AB65" s="225"/>
      <c r="AC65" s="225"/>
      <c r="AD65" s="225"/>
      <c r="AE65" s="225"/>
      <c r="AF65" s="225"/>
      <c r="AG65" s="216" t="s">
        <v>485</v>
      </c>
      <c r="AO65" s="1024">
        <v>54.8</v>
      </c>
      <c r="AP65" s="137">
        <v>40.200000000000003</v>
      </c>
      <c r="AQ65" s="138">
        <v>3.04</v>
      </c>
      <c r="AR65" s="139">
        <f t="shared" si="26"/>
        <v>98.04</v>
      </c>
      <c r="AS65" s="140">
        <f t="shared" si="27"/>
        <v>1.3631840796019898</v>
      </c>
      <c r="AT65" s="141">
        <f t="shared" si="28"/>
        <v>4.1440796019900494</v>
      </c>
      <c r="AU65" s="142">
        <f t="shared" si="29"/>
        <v>1.2673450508788158</v>
      </c>
      <c r="AV65" s="143">
        <v>50.563959999999994</v>
      </c>
      <c r="AW65" s="143">
        <f t="shared" si="35"/>
        <v>92.27</v>
      </c>
      <c r="AX65" s="144">
        <v>1.4960399999999998</v>
      </c>
      <c r="AY65" s="143">
        <v>2.73</v>
      </c>
      <c r="AZ65" s="149" t="s">
        <v>487</v>
      </c>
      <c r="BA65" s="204">
        <v>32</v>
      </c>
      <c r="BB65" s="205">
        <v>0.91</v>
      </c>
      <c r="BD65" s="320"/>
      <c r="BG65" s="145"/>
      <c r="BH65" s="135">
        <v>423.57777777777778</v>
      </c>
      <c r="BI65" s="234">
        <v>2.5049999999999999</v>
      </c>
      <c r="BJ65" s="122">
        <v>60.2</v>
      </c>
      <c r="BK65" s="122">
        <v>39.1</v>
      </c>
      <c r="BL65" s="150">
        <v>1.5396419437340154</v>
      </c>
      <c r="BM65" s="206">
        <v>0.37</v>
      </c>
      <c r="BN65" s="153">
        <f t="shared" ref="BN65:BN72" si="37">BM65*100/AO65</f>
        <v>0.67518248175182483</v>
      </c>
      <c r="BO65" s="149" t="s">
        <v>487</v>
      </c>
      <c r="BP65" s="122">
        <v>34.5</v>
      </c>
      <c r="BQ65" s="147">
        <v>50</v>
      </c>
      <c r="BR65" s="174">
        <v>36803.174603174601</v>
      </c>
      <c r="BS65" s="153">
        <f t="shared" si="32"/>
        <v>26.6</v>
      </c>
      <c r="BT65" s="145">
        <v>88</v>
      </c>
      <c r="BU65" s="174">
        <v>15495.945945945945</v>
      </c>
      <c r="BV65" s="145">
        <v>12</v>
      </c>
      <c r="BW65" s="1020">
        <v>35.08</v>
      </c>
      <c r="BX65" s="145">
        <v>12.6</v>
      </c>
      <c r="BY65" s="145">
        <v>5.17</v>
      </c>
      <c r="BZ65" s="145">
        <v>14</v>
      </c>
      <c r="CA65" s="145">
        <v>5.71</v>
      </c>
      <c r="CB65" s="145">
        <v>59.3</v>
      </c>
      <c r="CC65" s="145">
        <v>24.2</v>
      </c>
      <c r="CD65" s="405">
        <v>8.43</v>
      </c>
      <c r="CJ65" s="122">
        <v>84.5</v>
      </c>
      <c r="CK65" s="135">
        <v>8773.8356164383567</v>
      </c>
      <c r="CL65" s="143">
        <f t="shared" si="33"/>
        <v>0.9</v>
      </c>
      <c r="CM65" s="145"/>
      <c r="CN65" s="145"/>
      <c r="CO65" s="145"/>
      <c r="CP65" s="320"/>
      <c r="CT65" s="145"/>
      <c r="CU65" s="145"/>
      <c r="CV65" s="145"/>
      <c r="CW65" s="145"/>
      <c r="CX65" s="145"/>
      <c r="CY65" s="209"/>
      <c r="CZ65" s="145"/>
      <c r="DA65" s="209">
        <v>3</v>
      </c>
      <c r="DB65" s="237" t="s">
        <v>301</v>
      </c>
      <c r="DE65" s="125"/>
      <c r="DF65" s="125"/>
      <c r="DG65" s="125"/>
      <c r="DH65" s="414"/>
      <c r="DI65" s="296" t="s">
        <v>515</v>
      </c>
      <c r="DJ65" s="220" t="s">
        <v>485</v>
      </c>
      <c r="DK65" s="162">
        <v>2</v>
      </c>
      <c r="DL65" s="166"/>
      <c r="DM65" s="166"/>
      <c r="DN65" s="164">
        <v>0</v>
      </c>
      <c r="DO65" s="166"/>
      <c r="DP65" s="166"/>
      <c r="DQ65" s="166"/>
      <c r="DR65" s="165" t="s">
        <v>490</v>
      </c>
      <c r="DS65" s="125" t="s">
        <v>490</v>
      </c>
      <c r="DT65" s="125">
        <v>426</v>
      </c>
      <c r="DU65" s="125">
        <v>4.7</v>
      </c>
      <c r="DV65" s="125">
        <v>95.3</v>
      </c>
      <c r="DW65" s="125">
        <v>3.9</v>
      </c>
      <c r="DX65" s="125">
        <v>856.4</v>
      </c>
      <c r="DY65" s="125" t="s">
        <v>490</v>
      </c>
      <c r="DZ65" s="125">
        <v>3.2</v>
      </c>
      <c r="EA65" s="125">
        <v>0</v>
      </c>
      <c r="EC65" s="166"/>
      <c r="ED65" s="166" t="s">
        <v>521</v>
      </c>
      <c r="EE65" s="166">
        <v>10</v>
      </c>
      <c r="EF65" s="166"/>
      <c r="EG65" s="166">
        <v>2</v>
      </c>
      <c r="EH65" s="166">
        <v>0</v>
      </c>
      <c r="EI65" s="166">
        <v>173</v>
      </c>
      <c r="EJ65" s="166">
        <v>112</v>
      </c>
      <c r="EK65" s="167">
        <f>EJ65/(EI65*EI65*0.01*0.01)</f>
        <v>37.421898493100336</v>
      </c>
      <c r="EL65" s="166">
        <v>2</v>
      </c>
      <c r="EM65" s="166" t="s">
        <v>490</v>
      </c>
      <c r="EN65" s="166">
        <v>1</v>
      </c>
      <c r="EO65" s="166">
        <v>1</v>
      </c>
      <c r="EP65" s="166">
        <v>4</v>
      </c>
      <c r="EQ65" s="1230">
        <v>43202</v>
      </c>
      <c r="ER65" s="529">
        <v>8438</v>
      </c>
      <c r="ES65" s="409">
        <v>75</v>
      </c>
      <c r="ET65" s="409">
        <v>5563</v>
      </c>
      <c r="EU65" s="409">
        <v>2</v>
      </c>
      <c r="EV65" s="508">
        <v>148.34666666666666</v>
      </c>
      <c r="EW65" s="509">
        <v>3796</v>
      </c>
      <c r="EX65" s="510">
        <v>101.22666666666667</v>
      </c>
      <c r="EY65" s="511">
        <v>1012.2666666666668</v>
      </c>
      <c r="EZ65" s="540"/>
      <c r="FA65" s="352"/>
      <c r="FB65" s="352"/>
      <c r="FC65" s="352"/>
      <c r="FD65" s="526"/>
      <c r="FE65" s="551"/>
      <c r="FF65" s="551"/>
      <c r="FG65" s="516"/>
      <c r="FH65" s="517"/>
      <c r="FI65" s="518"/>
      <c r="FJ65" s="552"/>
      <c r="FK65" s="421"/>
      <c r="FL65" s="133"/>
      <c r="FM65" s="172">
        <v>68.236563005572535</v>
      </c>
      <c r="FN65" s="213">
        <f t="shared" si="36"/>
        <v>0.10122666666666667</v>
      </c>
      <c r="FP65" s="172">
        <v>68.236563005572535</v>
      </c>
      <c r="FQ65" s="213">
        <v>0.10122666666666667</v>
      </c>
      <c r="FR65" s="222">
        <f>DT65/EX65</f>
        <v>4.208377239199157</v>
      </c>
      <c r="FS65" s="222"/>
      <c r="FT65" s="223"/>
      <c r="FU65" s="223"/>
      <c r="FV65" s="223"/>
      <c r="GF65" s="175"/>
      <c r="GJ65" s="165"/>
      <c r="GK65" s="528">
        <v>43215</v>
      </c>
      <c r="GL65" s="1232" t="s">
        <v>497</v>
      </c>
      <c r="GM65" s="1231">
        <f>DATEDIF(EQ65,GK65,"m")</f>
        <v>0</v>
      </c>
      <c r="GN65" s="178"/>
      <c r="GP65" s="340">
        <v>3.9</v>
      </c>
      <c r="GR65" s="165"/>
      <c r="GS65" s="165"/>
      <c r="GT65" s="165"/>
      <c r="GU65" s="122"/>
      <c r="HI65" s="165"/>
      <c r="HJ65" s="165"/>
      <c r="HK65" s="165"/>
      <c r="HL65" s="165"/>
      <c r="HM65" s="165"/>
      <c r="HN65" s="165"/>
      <c r="HO65" s="215"/>
      <c r="HP65" s="215"/>
      <c r="HQ65" s="165"/>
      <c r="HR65" s="165"/>
      <c r="HS65" s="165"/>
      <c r="HT65" s="165"/>
      <c r="HU65" s="165"/>
      <c r="HV65" s="165"/>
      <c r="HW65" s="165"/>
      <c r="HX65" s="165"/>
      <c r="HY65" s="165"/>
      <c r="HZ65" s="165"/>
      <c r="IA65" s="165"/>
      <c r="IB65" s="215"/>
      <c r="IC65" s="165"/>
      <c r="ID65" s="165"/>
      <c r="IE65" s="165"/>
      <c r="IF65" s="165"/>
      <c r="IG65" s="165"/>
      <c r="IH65" s="165"/>
      <c r="II65" s="165"/>
      <c r="IJ65" s="165"/>
      <c r="IK65" s="215"/>
      <c r="IL65" s="165"/>
      <c r="IM65" s="165"/>
      <c r="IN65" s="215"/>
      <c r="IO65" s="165"/>
      <c r="IP65" s="165"/>
      <c r="IQ65" s="165"/>
      <c r="IR65" s="165"/>
      <c r="IS65" s="165"/>
      <c r="IT65" s="215"/>
      <c r="IU65" s="165"/>
      <c r="IV65" s="165"/>
      <c r="IW65" s="165"/>
      <c r="IX65" s="165"/>
      <c r="IY65" s="165"/>
      <c r="IZ65" s="165"/>
      <c r="JA65" s="165"/>
      <c r="JB65" s="165"/>
      <c r="JC65" s="165"/>
      <c r="JD65" s="165"/>
      <c r="JE65" s="165"/>
      <c r="JF65" s="371"/>
      <c r="JG65" s="125"/>
      <c r="JH65" s="125"/>
      <c r="JI65" s="125"/>
      <c r="JJ65" s="182"/>
      <c r="JK65" s="183"/>
      <c r="JL65" s="183"/>
      <c r="JM65" s="183"/>
      <c r="JN65" s="183"/>
      <c r="JO65" s="183"/>
      <c r="JP65" s="183"/>
      <c r="JQ65" s="183"/>
      <c r="JR65" s="183"/>
      <c r="JS65" s="183"/>
      <c r="JT65" s="183"/>
      <c r="JU65" s="183"/>
      <c r="JV65" s="183"/>
      <c r="JW65" s="183"/>
      <c r="JX65" s="183"/>
      <c r="JY65" s="183"/>
      <c r="JZ65" s="183"/>
      <c r="KA65" s="183"/>
      <c r="KB65" s="183"/>
      <c r="KC65" s="183"/>
      <c r="KD65" s="183"/>
      <c r="KE65" s="183"/>
      <c r="KF65" s="183"/>
      <c r="KG65" s="183"/>
      <c r="KH65" s="183"/>
      <c r="KI65" s="183"/>
      <c r="KJ65" s="183"/>
      <c r="KK65" s="183"/>
      <c r="KL65" s="183"/>
      <c r="KM65" s="183"/>
      <c r="KN65" s="183"/>
      <c r="KO65" s="183"/>
      <c r="KP65" s="183"/>
      <c r="KQ65" s="183"/>
      <c r="KR65" s="183"/>
      <c r="KS65" s="183"/>
      <c r="KT65" s="183"/>
      <c r="KU65" s="183"/>
      <c r="KV65" s="183"/>
      <c r="KW65" s="183"/>
      <c r="KX65" s="183"/>
      <c r="KY65" s="183"/>
      <c r="KZ65" s="183"/>
      <c r="LA65" s="183"/>
      <c r="LB65" s="183"/>
      <c r="LC65" s="183"/>
      <c r="LD65" s="1434"/>
      <c r="LE65" s="125"/>
      <c r="LF65" s="125"/>
      <c r="LG65" s="125"/>
      <c r="LH65" s="125"/>
      <c r="LI65" s="125"/>
      <c r="LJ65" s="125"/>
      <c r="LK65" s="125"/>
      <c r="LL65" s="125"/>
      <c r="LM65" s="125"/>
      <c r="LN65" s="125"/>
      <c r="LO65" s="125"/>
      <c r="LP65" s="125"/>
      <c r="LQ65" s="125"/>
      <c r="LR65" s="175"/>
      <c r="LS65" s="175"/>
      <c r="LT65" s="175"/>
      <c r="LU65" s="175"/>
      <c r="LV65" s="175"/>
      <c r="LW65" s="175"/>
      <c r="LX65" s="175"/>
      <c r="LY65" s="183"/>
      <c r="LZ65" s="183"/>
    </row>
    <row r="66" spans="1:338" ht="14.45" hidden="1" customHeight="1">
      <c r="A66" s="122">
        <v>246</v>
      </c>
      <c r="B66" s="122">
        <f>COUNTIFS($D$3:D66,D66,$F$3:F66,F66)</f>
        <v>1</v>
      </c>
      <c r="C66" s="184">
        <v>9455</v>
      </c>
      <c r="D66" s="398" t="s">
        <v>1784</v>
      </c>
      <c r="E66" s="188" t="s">
        <v>1785</v>
      </c>
      <c r="F66" s="623">
        <v>465107441</v>
      </c>
      <c r="G66" s="125">
        <v>72</v>
      </c>
      <c r="H66" s="398" t="s">
        <v>1790</v>
      </c>
      <c r="I66" s="503" t="s">
        <v>1787</v>
      </c>
      <c r="J66" s="504" t="s">
        <v>477</v>
      </c>
      <c r="K66" s="125" t="s">
        <v>478</v>
      </c>
      <c r="L66" s="188">
        <v>5</v>
      </c>
      <c r="M66" s="188" t="s">
        <v>1791</v>
      </c>
      <c r="N66" s="188" t="s">
        <v>490</v>
      </c>
      <c r="O66" s="125"/>
      <c r="P66" s="188" t="s">
        <v>1792</v>
      </c>
      <c r="Q66" s="125"/>
      <c r="R66" s="125"/>
      <c r="S66" s="530" t="s">
        <v>598</v>
      </c>
      <c r="T66" s="573" t="s">
        <v>523</v>
      </c>
      <c r="U66" s="530" t="s">
        <v>484</v>
      </c>
      <c r="V66" s="609" t="s">
        <v>599</v>
      </c>
      <c r="W66" s="530" t="s">
        <v>506</v>
      </c>
      <c r="X66" s="576" t="s">
        <v>484</v>
      </c>
      <c r="Y66" s="530" t="s">
        <v>484</v>
      </c>
      <c r="Z66" s="389"/>
      <c r="AA66" s="611"/>
      <c r="AB66" s="188"/>
      <c r="AC66" s="532">
        <v>63707</v>
      </c>
      <c r="AD66" s="533">
        <v>637</v>
      </c>
      <c r="AE66" s="532" t="s">
        <v>484</v>
      </c>
      <c r="AF66" s="532" t="s">
        <v>484</v>
      </c>
      <c r="AG66" s="216" t="s">
        <v>507</v>
      </c>
      <c r="AH66" s="225"/>
      <c r="AK66" s="122"/>
      <c r="AL66" s="133"/>
      <c r="AM66" s="133"/>
      <c r="AN66" s="133"/>
      <c r="AO66" s="1024">
        <v>46.9</v>
      </c>
      <c r="AP66" s="137">
        <v>41.7</v>
      </c>
      <c r="AQ66" s="138">
        <v>7.7</v>
      </c>
      <c r="AR66" s="139">
        <f t="shared" si="26"/>
        <v>96.3</v>
      </c>
      <c r="AS66" s="140">
        <f t="shared" si="27"/>
        <v>1.1247002398081534</v>
      </c>
      <c r="AT66" s="141">
        <f t="shared" si="28"/>
        <v>8.6601918465227818</v>
      </c>
      <c r="AU66" s="142">
        <f t="shared" si="29"/>
        <v>0.9493927125506072</v>
      </c>
      <c r="AV66" s="145">
        <v>43.180829999999993</v>
      </c>
      <c r="AW66" s="143">
        <f t="shared" si="35"/>
        <v>92.07</v>
      </c>
      <c r="AX66" s="145">
        <v>1.3741700000000001</v>
      </c>
      <c r="AY66" s="145">
        <v>2.93</v>
      </c>
      <c r="AZ66" s="416" t="s">
        <v>487</v>
      </c>
      <c r="BA66" s="145">
        <v>17.399999999999999</v>
      </c>
      <c r="BB66" s="322">
        <v>0.18</v>
      </c>
      <c r="BC66" s="366"/>
      <c r="BD66" s="366"/>
      <c r="BE66" s="366"/>
      <c r="BF66" s="366"/>
      <c r="BG66" s="145"/>
      <c r="BH66" s="233">
        <v>199.52314165497896</v>
      </c>
      <c r="BI66" s="217">
        <v>2.56</v>
      </c>
      <c r="BJ66" s="145">
        <v>55.2</v>
      </c>
      <c r="BK66" s="145">
        <v>45.3</v>
      </c>
      <c r="BL66" s="150">
        <v>1.2185430463576161</v>
      </c>
      <c r="BM66" s="206">
        <v>0.43</v>
      </c>
      <c r="BN66" s="153">
        <f t="shared" si="37"/>
        <v>0.91684434968017059</v>
      </c>
      <c r="BO66" s="262" t="s">
        <v>487</v>
      </c>
      <c r="BP66" s="145">
        <v>23.580000000000002</v>
      </c>
      <c r="BQ66" s="359">
        <v>21.327999999999999</v>
      </c>
      <c r="BR66" s="174">
        <v>15240.2</v>
      </c>
      <c r="BS66" s="153">
        <f t="shared" si="32"/>
        <v>80.5</v>
      </c>
      <c r="BT66" s="153">
        <v>98.4</v>
      </c>
      <c r="BU66" s="174">
        <v>15291.285714285714</v>
      </c>
      <c r="BV66" s="153">
        <v>1.5999999999999943</v>
      </c>
      <c r="BW66" s="1039">
        <v>40.71</v>
      </c>
      <c r="BX66" s="153">
        <v>55.6</v>
      </c>
      <c r="BY66" s="153">
        <v>23.2</v>
      </c>
      <c r="BZ66" s="153">
        <v>24.9</v>
      </c>
      <c r="CA66" s="153">
        <v>10.4</v>
      </c>
      <c r="CB66" s="143">
        <v>17</v>
      </c>
      <c r="CC66" s="143">
        <v>7.11</v>
      </c>
      <c r="CD66" s="143">
        <v>1.1200000000000001</v>
      </c>
      <c r="CJ66" s="122">
        <v>85.3</v>
      </c>
      <c r="CK66" s="135">
        <v>8800.2442996742684</v>
      </c>
      <c r="CL66" s="143">
        <f t="shared" si="33"/>
        <v>2.2329317269076308</v>
      </c>
      <c r="CM66" s="145"/>
      <c r="CN66" s="145"/>
      <c r="CO66" s="145"/>
      <c r="CP66" s="366"/>
      <c r="CQ66" s="366"/>
      <c r="CR66" s="366"/>
      <c r="CS66" s="366"/>
      <c r="CT66" s="145"/>
      <c r="CU66" s="172"/>
      <c r="CV66" s="172"/>
      <c r="CW66" s="172"/>
      <c r="CX66" s="153"/>
      <c r="CY66" s="158"/>
      <c r="CZ66" s="145"/>
      <c r="DA66" s="159"/>
      <c r="DB66" s="237" t="s">
        <v>301</v>
      </c>
      <c r="DC66" s="122"/>
      <c r="DE66" s="125"/>
      <c r="DF66" s="398"/>
      <c r="DG66" s="125"/>
      <c r="DH66" s="414"/>
      <c r="DI66" s="296" t="s">
        <v>515</v>
      </c>
      <c r="DJ66" s="267" t="s">
        <v>507</v>
      </c>
      <c r="DK66" s="166">
        <v>2</v>
      </c>
      <c r="DL66" s="166"/>
      <c r="DM66" s="166"/>
      <c r="DN66" s="164">
        <v>0</v>
      </c>
      <c r="DO66" s="166">
        <v>1</v>
      </c>
      <c r="DP66" s="176">
        <v>38727</v>
      </c>
      <c r="DQ66" s="166"/>
      <c r="DR66" s="165" t="s">
        <v>490</v>
      </c>
      <c r="DS66" s="125" t="s">
        <v>490</v>
      </c>
      <c r="DT66" s="125">
        <v>845</v>
      </c>
      <c r="DU66" s="125">
        <v>4.9000000000000004</v>
      </c>
      <c r="DV66" s="125">
        <v>95.1</v>
      </c>
      <c r="DW66" s="125" t="s">
        <v>490</v>
      </c>
      <c r="DX66" s="125" t="s">
        <v>490</v>
      </c>
      <c r="DY66" s="125" t="s">
        <v>490</v>
      </c>
      <c r="DZ66" s="125" t="s">
        <v>490</v>
      </c>
      <c r="EA66" s="125">
        <v>0</v>
      </c>
      <c r="EC66" s="166"/>
      <c r="ED66" s="166"/>
      <c r="EE66" s="166">
        <v>5</v>
      </c>
      <c r="EF66" s="166"/>
      <c r="EG66" s="166">
        <v>2</v>
      </c>
      <c r="EH66" s="166"/>
      <c r="EI66" s="166"/>
      <c r="EJ66" s="166"/>
      <c r="EK66" s="167"/>
      <c r="EL66" s="166"/>
      <c r="EM66" s="1303">
        <v>43775</v>
      </c>
      <c r="EN66" s="166"/>
      <c r="EO66" s="166"/>
      <c r="EP66" s="166"/>
      <c r="EQ66" s="176"/>
      <c r="ER66" s="624">
        <v>9455</v>
      </c>
      <c r="ES66" s="682">
        <v>68</v>
      </c>
      <c r="ET66" s="611">
        <v>156436</v>
      </c>
      <c r="EU66" s="611">
        <v>2</v>
      </c>
      <c r="EV66" s="600">
        <v>4601.0588235294117</v>
      </c>
      <c r="EW66" s="612">
        <v>5520</v>
      </c>
      <c r="EX66" s="613">
        <v>162.35294117647058</v>
      </c>
      <c r="EY66" s="563">
        <v>811.76470588235293</v>
      </c>
      <c r="EZ66" s="742">
        <v>24</v>
      </c>
      <c r="FA66" s="619">
        <v>18644</v>
      </c>
      <c r="FB66" s="619">
        <v>400</v>
      </c>
      <c r="FC66" s="175"/>
      <c r="FD66" s="620">
        <v>776.83333333333337</v>
      </c>
      <c r="FE66" s="621">
        <v>310.73333333333335</v>
      </c>
      <c r="FF66" s="622">
        <v>2.6124159168065422</v>
      </c>
      <c r="FG66" s="566"/>
      <c r="FH66" s="920"/>
      <c r="FI66" s="871"/>
      <c r="FJ66" s="165"/>
      <c r="FK66" s="175"/>
      <c r="FL66" s="133"/>
      <c r="FM66" s="172">
        <v>3.5285995550896212</v>
      </c>
      <c r="FN66" s="213">
        <f t="shared" si="36"/>
        <v>0.16235294117647059</v>
      </c>
      <c r="FP66" s="172">
        <v>3.5285995550896212</v>
      </c>
      <c r="FQ66" s="213">
        <v>0.16235294117647059</v>
      </c>
      <c r="FR66" s="222">
        <f>DT66/EX66</f>
        <v>5.2047101449275361</v>
      </c>
      <c r="FS66" s="222"/>
      <c r="FT66" s="223"/>
      <c r="FU66" s="223"/>
      <c r="FV66" s="223"/>
      <c r="FW66" s="166"/>
      <c r="FX66" s="166"/>
      <c r="FY66" s="166"/>
      <c r="FZ66" s="345"/>
      <c r="GA66" s="166"/>
      <c r="GB66" s="166"/>
      <c r="GC66" s="166"/>
      <c r="GD66" s="166"/>
      <c r="GE66" s="166"/>
      <c r="GF66" s="166"/>
      <c r="GG66" s="166"/>
      <c r="GH66" s="345"/>
      <c r="GI66" s="345"/>
      <c r="GJ66" s="1304">
        <v>-13</v>
      </c>
      <c r="GK66" s="214">
        <v>43369</v>
      </c>
      <c r="GL66" s="1305" t="s">
        <v>1238</v>
      </c>
      <c r="GM66" s="177"/>
      <c r="GN66" s="178"/>
      <c r="GO66" s="166"/>
      <c r="GP66" s="179">
        <v>1.0785473855611118</v>
      </c>
      <c r="GQ66" s="166"/>
      <c r="GR66" s="241"/>
      <c r="GS66" s="241"/>
      <c r="GT66" s="241"/>
      <c r="GU66" s="266"/>
      <c r="GV66" s="166"/>
      <c r="GW66" s="166"/>
      <c r="GX66" s="166"/>
      <c r="GY66" s="166"/>
      <c r="GZ66" s="166"/>
      <c r="HA66" s="166"/>
      <c r="HB66" s="166"/>
      <c r="HC66" s="166"/>
      <c r="HD66" s="166"/>
      <c r="HE66" s="166"/>
      <c r="HF66" s="166"/>
      <c r="HG66" s="166"/>
      <c r="HH66" s="166"/>
      <c r="HI66" s="241"/>
      <c r="HJ66" s="241"/>
      <c r="HK66" s="241"/>
      <c r="HL66" s="241"/>
      <c r="HM66" s="241"/>
      <c r="HN66" s="241"/>
      <c r="HO66" s="385"/>
      <c r="HP66" s="385"/>
      <c r="HQ66" s="241"/>
      <c r="HR66" s="241"/>
      <c r="HS66" s="241"/>
      <c r="HT66" s="241"/>
      <c r="HU66" s="241"/>
      <c r="HV66" s="241"/>
      <c r="HW66" s="241"/>
      <c r="HX66" s="241"/>
      <c r="HY66" s="241"/>
      <c r="HZ66" s="241"/>
      <c r="IA66" s="241"/>
      <c r="IB66" s="385"/>
      <c r="IC66" s="241"/>
      <c r="ID66" s="241"/>
      <c r="IE66" s="241"/>
      <c r="IF66" s="241"/>
      <c r="IG66" s="241"/>
      <c r="IH66" s="241"/>
      <c r="II66" s="241"/>
      <c r="IJ66" s="241"/>
      <c r="IK66" s="385"/>
      <c r="IL66" s="241"/>
      <c r="IM66" s="241"/>
      <c r="IN66" s="385"/>
      <c r="IO66" s="241"/>
      <c r="IP66" s="241"/>
      <c r="IQ66" s="241"/>
      <c r="IR66" s="241"/>
      <c r="IS66" s="241"/>
      <c r="IT66" s="385"/>
      <c r="IU66" s="241"/>
      <c r="IV66" s="241"/>
      <c r="IW66" s="241"/>
      <c r="IX66" s="241"/>
      <c r="IY66" s="241"/>
      <c r="IZ66" s="241"/>
      <c r="JA66" s="241"/>
      <c r="JB66" s="241"/>
      <c r="JC66" s="241"/>
      <c r="JD66" s="241"/>
      <c r="JE66" s="241"/>
      <c r="JF66" s="241"/>
      <c r="JG66" s="1227"/>
      <c r="JH66" s="1227"/>
      <c r="JI66" s="1227"/>
      <c r="JJ66" s="182"/>
      <c r="JK66" s="183"/>
      <c r="JL66" s="183"/>
      <c r="JM66" s="183"/>
      <c r="JN66" s="183"/>
      <c r="JO66" s="183"/>
      <c r="JP66" s="183"/>
      <c r="JQ66" s="183"/>
      <c r="JR66" s="183"/>
      <c r="JS66" s="183"/>
      <c r="JT66" s="183"/>
      <c r="JU66" s="183"/>
      <c r="JV66" s="183"/>
      <c r="JW66" s="183"/>
      <c r="JX66" s="183"/>
      <c r="JY66" s="183"/>
      <c r="JZ66" s="183"/>
      <c r="KA66" s="183"/>
      <c r="KB66" s="183"/>
      <c r="KC66" s="183"/>
      <c r="KD66" s="183"/>
      <c r="KE66" s="183"/>
      <c r="KF66" s="183"/>
      <c r="KG66" s="183"/>
      <c r="KH66" s="183"/>
      <c r="KI66" s="183"/>
      <c r="KJ66" s="183"/>
      <c r="KK66" s="183"/>
      <c r="KL66" s="183"/>
      <c r="KM66" s="183"/>
      <c r="KN66" s="183"/>
      <c r="KO66" s="183"/>
      <c r="KP66" s="183"/>
      <c r="KQ66" s="183"/>
      <c r="KR66" s="183"/>
      <c r="KS66" s="183"/>
      <c r="KT66" s="183"/>
      <c r="KU66" s="183"/>
      <c r="KV66" s="183"/>
      <c r="KW66" s="183"/>
      <c r="KX66" s="183"/>
      <c r="KY66" s="183"/>
      <c r="KZ66" s="183"/>
      <c r="LA66" s="183"/>
      <c r="LB66" s="183"/>
      <c r="LC66" s="183"/>
      <c r="LD66" s="183"/>
      <c r="LE66" s="266"/>
      <c r="LF66" s="266"/>
      <c r="LG66" s="266"/>
      <c r="LH66" s="266"/>
      <c r="LI66" s="266"/>
      <c r="LJ66" s="266"/>
      <c r="LK66" s="266"/>
      <c r="LL66" s="266"/>
      <c r="LM66" s="266"/>
      <c r="LN66" s="266"/>
      <c r="LO66" s="266"/>
      <c r="LP66" s="266"/>
      <c r="LQ66" s="266"/>
    </row>
    <row r="67" spans="1:338" ht="14.45" hidden="1" customHeight="1">
      <c r="A67" s="991">
        <v>255</v>
      </c>
      <c r="B67" s="122">
        <f>COUNTIFS($D$3:D67,D67,$F$3:F67,F67)</f>
        <v>2</v>
      </c>
      <c r="C67" s="184">
        <v>11452</v>
      </c>
      <c r="D67" s="398" t="s">
        <v>1784</v>
      </c>
      <c r="E67" s="188" t="s">
        <v>1785</v>
      </c>
      <c r="F67" s="623">
        <v>465107441</v>
      </c>
      <c r="G67" s="125">
        <f>LEFT(H67,4)-CONCATENATE(19,LEFT(F67,2))</f>
        <v>73</v>
      </c>
      <c r="H67" s="398" t="s">
        <v>1851</v>
      </c>
      <c r="I67" s="389" t="s">
        <v>1787</v>
      </c>
      <c r="J67" s="504" t="s">
        <v>477</v>
      </c>
      <c r="K67" s="188" t="s">
        <v>478</v>
      </c>
      <c r="L67" s="125">
        <v>7</v>
      </c>
      <c r="M67" s="188" t="s">
        <v>713</v>
      </c>
      <c r="N67" s="188" t="s">
        <v>490</v>
      </c>
      <c r="O67" s="125"/>
      <c r="P67" s="125" t="s">
        <v>1686</v>
      </c>
      <c r="Q67" s="553"/>
      <c r="R67" s="553"/>
      <c r="S67" s="535"/>
      <c r="T67" s="545"/>
      <c r="U67" s="545"/>
      <c r="V67" s="822" t="s">
        <v>1854</v>
      </c>
      <c r="W67" s="750"/>
      <c r="X67" s="1328" t="s">
        <v>1855</v>
      </c>
      <c r="Y67" s="547"/>
      <c r="Z67" s="389"/>
      <c r="AA67" s="125" t="s">
        <v>205</v>
      </c>
      <c r="AB67" s="125"/>
      <c r="AC67" s="558">
        <v>345</v>
      </c>
      <c r="AD67" s="558">
        <v>2400</v>
      </c>
      <c r="AE67" s="183"/>
      <c r="AF67" s="183"/>
      <c r="AG67" s="231" t="s">
        <v>1727</v>
      </c>
      <c r="AH67" s="230">
        <v>150</v>
      </c>
      <c r="AI67" s="993"/>
      <c r="AJ67" s="991"/>
      <c r="AK67" s="1014"/>
      <c r="AL67" s="991"/>
      <c r="AM67" s="991"/>
      <c r="AN67" s="991"/>
      <c r="AO67" s="1024">
        <v>31.7</v>
      </c>
      <c r="AP67" s="1026">
        <v>56.6</v>
      </c>
      <c r="AQ67" s="1027">
        <v>8.6999999999999993</v>
      </c>
      <c r="AR67" s="139">
        <f t="shared" si="26"/>
        <v>97</v>
      </c>
      <c r="AS67" s="140">
        <f t="shared" si="27"/>
        <v>0.56007067137809186</v>
      </c>
      <c r="AT67" s="141">
        <f t="shared" si="28"/>
        <v>4.8726148409893986</v>
      </c>
      <c r="AU67" s="142">
        <f t="shared" si="29"/>
        <v>0.48545176110260335</v>
      </c>
      <c r="AV67" s="143">
        <v>29.179849999999998</v>
      </c>
      <c r="AW67" s="143">
        <f t="shared" si="35"/>
        <v>92.05</v>
      </c>
      <c r="AX67" s="1032">
        <v>0.93515000000000004</v>
      </c>
      <c r="AY67" s="1030">
        <v>2.95</v>
      </c>
      <c r="AZ67" s="991" t="s">
        <v>487</v>
      </c>
      <c r="BA67" s="146">
        <v>22.4</v>
      </c>
      <c r="BB67" s="147" t="s">
        <v>487</v>
      </c>
      <c r="BC67" s="1050" t="s">
        <v>487</v>
      </c>
      <c r="BD67" s="1050"/>
      <c r="BE67" s="991"/>
      <c r="BF67" s="991"/>
      <c r="BG67" s="233">
        <v>5688.2608695652179</v>
      </c>
      <c r="BH67" s="1022">
        <v>250</v>
      </c>
      <c r="BI67" s="234">
        <v>2.54</v>
      </c>
      <c r="BJ67" s="991">
        <v>48.6</v>
      </c>
      <c r="BK67" s="991">
        <v>51.4</v>
      </c>
      <c r="BL67" s="1044">
        <f>BJ67/BK67</f>
        <v>0.94552529182879386</v>
      </c>
      <c r="BM67" s="1046">
        <v>2.48</v>
      </c>
      <c r="BN67" s="153">
        <f t="shared" si="37"/>
        <v>7.8233438485804419</v>
      </c>
      <c r="BO67" s="991" t="s">
        <v>487</v>
      </c>
      <c r="BP67" s="1030">
        <v>24.678362573099417</v>
      </c>
      <c r="BQ67" s="147">
        <v>30.5</v>
      </c>
      <c r="BR67" s="1043">
        <v>7889.3258426966295</v>
      </c>
      <c r="BS67" s="153">
        <f t="shared" si="32"/>
        <v>44</v>
      </c>
      <c r="BT67" s="1050">
        <v>84.8</v>
      </c>
      <c r="BU67" s="1050">
        <v>6120</v>
      </c>
      <c r="BV67" s="1039">
        <f>100-BT67</f>
        <v>15.200000000000003</v>
      </c>
      <c r="BW67" s="418">
        <f>BY67+CA67+CC67</f>
        <v>55.751000000000005</v>
      </c>
      <c r="BX67" s="1050">
        <v>11.3</v>
      </c>
      <c r="BY67" s="1020">
        <f>BX67*AP67/100</f>
        <v>6.3958000000000004</v>
      </c>
      <c r="BZ67" s="1050">
        <v>32.700000000000003</v>
      </c>
      <c r="CA67" s="1020">
        <f>BZ67*AP67/100</f>
        <v>18.508200000000002</v>
      </c>
      <c r="CB67" s="1050">
        <v>54.5</v>
      </c>
      <c r="CC67" s="1020">
        <f>CB67*AP67/100</f>
        <v>30.847000000000001</v>
      </c>
      <c r="CD67" s="1039">
        <v>0.36</v>
      </c>
      <c r="CE67" s="1054"/>
      <c r="CF67" s="1054"/>
      <c r="CG67" s="1054"/>
      <c r="CH67" s="1054"/>
      <c r="CI67" s="1054"/>
      <c r="CJ67" s="1054">
        <v>55.4</v>
      </c>
      <c r="CK67" s="1054">
        <v>4643</v>
      </c>
      <c r="CL67" s="157">
        <f t="shared" si="33"/>
        <v>0.34556574923547401</v>
      </c>
      <c r="CM67" s="1020"/>
      <c r="CN67" s="145"/>
      <c r="CO67" s="145"/>
      <c r="CP67" s="1050"/>
      <c r="CQ67" s="991"/>
      <c r="CR67" s="991"/>
      <c r="CS67" s="991"/>
      <c r="CT67" s="992">
        <v>15.9</v>
      </c>
      <c r="CU67" s="1059"/>
      <c r="CV67" s="236"/>
      <c r="CW67" s="145"/>
      <c r="CX67" s="1020"/>
      <c r="CY67" s="991"/>
      <c r="CZ67" s="145"/>
      <c r="DA67" s="991"/>
      <c r="DB67" s="1062" t="s">
        <v>300</v>
      </c>
      <c r="DC67" s="1007"/>
      <c r="DD67" s="1065" t="s">
        <v>1861</v>
      </c>
      <c r="DE67" s="125"/>
      <c r="DF67" s="125"/>
      <c r="DG67" s="125"/>
      <c r="DH67" s="414"/>
      <c r="DI67" s="125" t="s">
        <v>515</v>
      </c>
      <c r="DJ67" s="929" t="s">
        <v>1862</v>
      </c>
      <c r="DK67" s="166">
        <v>2</v>
      </c>
      <c r="DL67" s="166"/>
      <c r="DM67" s="166" t="s">
        <v>1787</v>
      </c>
      <c r="DN67" s="164">
        <v>0</v>
      </c>
      <c r="DO67" s="166">
        <v>1</v>
      </c>
      <c r="DP67" s="176">
        <v>38727</v>
      </c>
      <c r="DQ67" s="166"/>
      <c r="DR67" s="165">
        <v>10.6</v>
      </c>
      <c r="DS67" s="125">
        <v>3.8</v>
      </c>
      <c r="DT67" s="125">
        <v>1434</v>
      </c>
      <c r="DU67" s="125">
        <v>63.8</v>
      </c>
      <c r="DV67" s="125">
        <v>36.200000000000003</v>
      </c>
      <c r="DW67" s="125" t="s">
        <v>1863</v>
      </c>
      <c r="DX67" s="125"/>
      <c r="DY67" s="125"/>
      <c r="DZ67" s="125">
        <v>4.92</v>
      </c>
      <c r="EA67" s="125">
        <v>0</v>
      </c>
      <c r="EB67" s="991"/>
      <c r="EC67" s="242"/>
      <c r="ED67" s="242"/>
      <c r="EE67" s="166">
        <v>7</v>
      </c>
      <c r="EF67" s="166"/>
      <c r="EG67" s="166"/>
      <c r="EH67" s="166">
        <v>1</v>
      </c>
      <c r="EI67" s="166">
        <v>150</v>
      </c>
      <c r="EJ67" s="166">
        <v>87</v>
      </c>
      <c r="EK67" s="167">
        <v>38.700000000000003</v>
      </c>
      <c r="EL67" s="374">
        <v>2</v>
      </c>
      <c r="EM67" s="1303">
        <v>43775</v>
      </c>
      <c r="EN67" s="242"/>
      <c r="EO67" s="242"/>
      <c r="EP67" s="242"/>
      <c r="EQ67" s="176"/>
      <c r="ER67" s="559">
        <v>11452</v>
      </c>
      <c r="ES67" s="560">
        <v>75</v>
      </c>
      <c r="ET67" s="560">
        <v>30690</v>
      </c>
      <c r="EU67" s="560">
        <v>4000</v>
      </c>
      <c r="EV67" s="560">
        <v>38220</v>
      </c>
      <c r="EW67" s="561">
        <v>2435</v>
      </c>
      <c r="EX67" s="562">
        <f>EW67/EU67*EV67/ES67</f>
        <v>310.21899999999999</v>
      </c>
      <c r="EY67" s="563">
        <f>L67*EX67</f>
        <v>2171.5329999999999</v>
      </c>
      <c r="EZ67" s="441"/>
      <c r="FA67" s="175"/>
      <c r="FB67" s="175"/>
      <c r="FC67" s="175"/>
      <c r="FD67" s="564"/>
      <c r="FE67" s="565"/>
      <c r="FF67" s="565"/>
      <c r="FG67" s="566"/>
      <c r="FH67" s="614"/>
      <c r="FI67" s="518"/>
      <c r="FJ67" s="519"/>
      <c r="FK67" s="421"/>
      <c r="FL67" s="133"/>
      <c r="FM67" s="122"/>
      <c r="FN67" s="1087">
        <f>AC67/1000</f>
        <v>0.34499999999999997</v>
      </c>
      <c r="FO67" s="1009"/>
      <c r="FP67" s="1029">
        <f>EW67*100/ET67</f>
        <v>7.9341805148256759</v>
      </c>
      <c r="FQ67" s="1089">
        <f>EX67/1000</f>
        <v>0.31021899999999997</v>
      </c>
      <c r="FR67" s="1090"/>
      <c r="FS67" s="222"/>
      <c r="FT67" s="223"/>
      <c r="FU67" s="223"/>
      <c r="FV67" s="223"/>
      <c r="FW67" s="125">
        <v>0</v>
      </c>
      <c r="FX67" s="125">
        <v>2</v>
      </c>
      <c r="FY67" s="125">
        <v>1</v>
      </c>
      <c r="FZ67" s="242" t="s">
        <v>1864</v>
      </c>
      <c r="GA67" s="125">
        <v>0</v>
      </c>
      <c r="GB67" s="415"/>
      <c r="GD67" s="125">
        <v>1</v>
      </c>
      <c r="GE67" s="375" t="s">
        <v>1865</v>
      </c>
      <c r="GF67" s="345" t="s">
        <v>1860</v>
      </c>
      <c r="GJ67" s="1304">
        <v>-3</v>
      </c>
      <c r="GK67" s="214">
        <v>43671</v>
      </c>
      <c r="GL67" s="1305" t="s">
        <v>1238</v>
      </c>
      <c r="GM67" s="177"/>
      <c r="GN67" s="178"/>
      <c r="GP67" s="179">
        <v>2.3503826641920003</v>
      </c>
      <c r="GR67" s="165"/>
      <c r="GS67" s="165"/>
      <c r="GT67" s="165"/>
      <c r="HI67" s="165"/>
      <c r="HJ67" s="165"/>
      <c r="HK67" s="165"/>
      <c r="HL67" s="165"/>
      <c r="HM67" s="165"/>
      <c r="HN67" s="165"/>
      <c r="HO67" s="215"/>
      <c r="HP67" s="215"/>
      <c r="HQ67" s="165"/>
      <c r="HR67" s="165"/>
      <c r="HS67" s="165"/>
      <c r="HT67" s="165"/>
      <c r="HU67" s="165"/>
      <c r="HV67" s="165"/>
      <c r="HW67" s="165"/>
      <c r="HX67" s="165"/>
      <c r="HY67" s="165"/>
      <c r="HZ67" s="165"/>
      <c r="IA67" s="165"/>
      <c r="IB67" s="215"/>
      <c r="IC67" s="165"/>
      <c r="ID67" s="165"/>
      <c r="IE67" s="165"/>
      <c r="IF67" s="165"/>
      <c r="IG67" s="165"/>
      <c r="IH67" s="165"/>
      <c r="II67" s="165"/>
      <c r="IJ67" s="165"/>
      <c r="IK67" s="215"/>
      <c r="IL67" s="165"/>
      <c r="IM67" s="165"/>
      <c r="IN67" s="215"/>
      <c r="IO67" s="165"/>
      <c r="IP67" s="165"/>
      <c r="IQ67" s="165"/>
      <c r="IR67" s="165"/>
      <c r="IS67" s="165"/>
      <c r="IT67" s="215"/>
      <c r="IU67" s="165"/>
      <c r="IV67" s="165"/>
      <c r="IW67" s="165"/>
      <c r="IX67" s="165"/>
      <c r="IY67" s="165"/>
      <c r="IZ67" s="165"/>
      <c r="JA67" s="165"/>
      <c r="JB67" s="165"/>
      <c r="JC67" s="165"/>
      <c r="JD67" s="165"/>
      <c r="JE67" s="165"/>
      <c r="JF67" s="165"/>
      <c r="JG67" s="165"/>
      <c r="JH67" s="165"/>
      <c r="JI67" s="165"/>
      <c r="JJ67" s="182"/>
      <c r="JK67" s="183"/>
      <c r="JL67" s="183"/>
      <c r="JM67" s="183"/>
      <c r="JN67" s="183"/>
      <c r="JO67" s="183"/>
      <c r="JP67" s="183"/>
      <c r="JQ67" s="183"/>
      <c r="JR67" s="183"/>
      <c r="JS67" s="183"/>
      <c r="JT67" s="183"/>
      <c r="JU67" s="183"/>
      <c r="JV67" s="183"/>
      <c r="JW67" s="183"/>
      <c r="JX67" s="183"/>
      <c r="JY67" s="183"/>
      <c r="JZ67" s="183"/>
      <c r="KA67" s="183"/>
      <c r="KB67" s="183"/>
      <c r="KC67" s="183"/>
      <c r="KD67" s="183"/>
      <c r="KE67" s="183"/>
      <c r="KF67" s="183"/>
      <c r="KG67" s="183"/>
      <c r="KH67" s="183"/>
      <c r="KI67" s="183"/>
      <c r="KJ67" s="183"/>
      <c r="KK67" s="183"/>
      <c r="KL67" s="183"/>
      <c r="KM67" s="183"/>
      <c r="KN67" s="183"/>
      <c r="KO67" s="183"/>
      <c r="KP67" s="183"/>
      <c r="KQ67" s="183"/>
      <c r="KR67" s="183"/>
      <c r="KS67" s="183"/>
      <c r="KT67" s="183"/>
      <c r="KU67" s="183"/>
      <c r="KV67" s="183"/>
      <c r="KW67" s="183"/>
      <c r="KX67" s="183"/>
      <c r="KY67" s="183"/>
      <c r="KZ67" s="183"/>
      <c r="LA67" s="183"/>
      <c r="LB67" s="183"/>
      <c r="LC67" s="183"/>
      <c r="LD67" s="183"/>
      <c r="LE67" s="133"/>
      <c r="LR67" s="1009"/>
      <c r="LS67" s="1009"/>
      <c r="LT67" s="1009"/>
      <c r="LU67" s="1009"/>
      <c r="LV67" s="1009"/>
      <c r="LW67" s="1009"/>
      <c r="LX67" s="1009"/>
    </row>
    <row r="68" spans="1:338" ht="14.45" hidden="1" customHeight="1">
      <c r="A68" s="122">
        <v>28</v>
      </c>
      <c r="B68" s="122">
        <f>COUNTIFS($D$3:D68,D68,$F$3:F68,F68)</f>
        <v>1</v>
      </c>
      <c r="C68" s="184">
        <v>7935</v>
      </c>
      <c r="D68" s="398" t="s">
        <v>841</v>
      </c>
      <c r="E68" s="188" t="s">
        <v>594</v>
      </c>
      <c r="F68" s="187">
        <v>6105170126</v>
      </c>
      <c r="G68" s="125">
        <v>57</v>
      </c>
      <c r="H68" s="398" t="s">
        <v>849</v>
      </c>
      <c r="I68" s="503" t="s">
        <v>676</v>
      </c>
      <c r="J68" s="504" t="s">
        <v>477</v>
      </c>
      <c r="K68" s="175" t="s">
        <v>478</v>
      </c>
      <c r="L68" s="125">
        <v>47</v>
      </c>
      <c r="M68" s="188">
        <v>6</v>
      </c>
      <c r="N68" s="188" t="s">
        <v>513</v>
      </c>
      <c r="O68" s="188"/>
      <c r="P68" s="553" t="s">
        <v>522</v>
      </c>
      <c r="Q68" s="553"/>
      <c r="R68" s="553"/>
      <c r="S68" s="530" t="s">
        <v>503</v>
      </c>
      <c r="T68" s="573" t="s">
        <v>523</v>
      </c>
      <c r="U68" s="574" t="s">
        <v>484</v>
      </c>
      <c r="V68" s="530" t="s">
        <v>505</v>
      </c>
      <c r="W68" s="575" t="s">
        <v>506</v>
      </c>
      <c r="X68" s="999" t="s">
        <v>484</v>
      </c>
      <c r="Y68" s="999" t="s">
        <v>484</v>
      </c>
      <c r="Z68" s="594"/>
      <c r="AA68" s="578"/>
      <c r="AB68" s="201"/>
      <c r="AC68" s="201"/>
      <c r="AD68" s="201"/>
      <c r="AE68" s="201"/>
      <c r="AF68" s="201"/>
      <c r="AG68" s="216" t="s">
        <v>507</v>
      </c>
      <c r="AH68" s="1009"/>
      <c r="AK68" s="134"/>
      <c r="AM68" s="135"/>
      <c r="AO68" s="1024">
        <v>9.52</v>
      </c>
      <c r="AP68" s="137">
        <v>8.18</v>
      </c>
      <c r="AQ68" s="138">
        <v>77.3</v>
      </c>
      <c r="AR68" s="139">
        <f t="shared" si="26"/>
        <v>95</v>
      </c>
      <c r="AS68" s="140">
        <f t="shared" si="27"/>
        <v>1.1638141809290954</v>
      </c>
      <c r="AT68" s="141">
        <f t="shared" si="28"/>
        <v>89.962836185819071</v>
      </c>
      <c r="AU68" s="142">
        <f t="shared" si="29"/>
        <v>0.11137108095460928</v>
      </c>
      <c r="AV68" s="143">
        <v>8.3547519999999995</v>
      </c>
      <c r="AW68" s="143">
        <f t="shared" si="35"/>
        <v>87.76</v>
      </c>
      <c r="AX68" s="144">
        <v>0.68924800000000008</v>
      </c>
      <c r="AY68" s="145">
        <v>7.24</v>
      </c>
      <c r="AZ68" s="149" t="s">
        <v>487</v>
      </c>
      <c r="BA68" s="204">
        <v>3.14</v>
      </c>
      <c r="BB68" s="205">
        <v>7.2100000000000003E-3</v>
      </c>
      <c r="BC68" s="148"/>
      <c r="BD68" s="148"/>
      <c r="BE68" s="149"/>
      <c r="BF68" s="149"/>
      <c r="BG68" s="145"/>
      <c r="BH68" s="149"/>
      <c r="BJ68" s="149">
        <v>63.6</v>
      </c>
      <c r="BK68" s="149">
        <v>36.299999999999997</v>
      </c>
      <c r="BL68" s="150">
        <v>1.7520661157024795</v>
      </c>
      <c r="BM68" s="206">
        <v>0.39</v>
      </c>
      <c r="BN68" s="153">
        <f t="shared" si="37"/>
        <v>4.0966386554621854</v>
      </c>
      <c r="BO68" s="149" t="s">
        <v>487</v>
      </c>
      <c r="BP68" s="145">
        <v>20.150000000000002</v>
      </c>
      <c r="BQ68" s="217">
        <v>43.05</v>
      </c>
      <c r="BR68" s="152"/>
      <c r="BS68" s="153">
        <f t="shared" si="32"/>
        <v>82.6</v>
      </c>
      <c r="BT68" s="153">
        <v>92.4</v>
      </c>
      <c r="BU68" s="174">
        <v>11774</v>
      </c>
      <c r="BV68" s="153">
        <v>7.5999999999999943</v>
      </c>
      <c r="BW68" s="418">
        <v>9.39</v>
      </c>
      <c r="BX68" s="153">
        <v>24.9</v>
      </c>
      <c r="BY68" s="153">
        <v>2.78</v>
      </c>
      <c r="BZ68" s="153">
        <v>57.7</v>
      </c>
      <c r="CA68" s="153">
        <v>6.45</v>
      </c>
      <c r="CB68" s="153">
        <v>1.44</v>
      </c>
      <c r="CC68" s="153">
        <v>0.16</v>
      </c>
      <c r="CD68" s="153">
        <v>0.47</v>
      </c>
      <c r="CL68" s="143">
        <f t="shared" si="33"/>
        <v>0.43154246100519927</v>
      </c>
      <c r="CM68" s="145"/>
      <c r="CN68" s="145"/>
      <c r="CO68" s="145"/>
      <c r="CP68" s="148"/>
      <c r="CQ68" s="149"/>
      <c r="CR68" s="149"/>
      <c r="CS68" s="149"/>
      <c r="CT68" s="145"/>
      <c r="CU68" s="145"/>
      <c r="CV68" s="145"/>
      <c r="CW68" s="145"/>
      <c r="CX68" s="145"/>
      <c r="CY68" s="209"/>
      <c r="CZ68" s="145"/>
      <c r="DA68" s="209">
        <v>7</v>
      </c>
      <c r="DB68" s="149" t="s">
        <v>508</v>
      </c>
      <c r="DE68" s="125"/>
      <c r="DF68" s="125"/>
      <c r="DG68" s="125"/>
      <c r="DH68" s="414"/>
      <c r="DI68" s="219" t="s">
        <v>489</v>
      </c>
      <c r="DJ68" s="211" t="s">
        <v>507</v>
      </c>
      <c r="DK68" s="162">
        <v>2</v>
      </c>
      <c r="DL68" s="166"/>
      <c r="DM68" s="166" t="s">
        <v>850</v>
      </c>
      <c r="DN68" s="164">
        <v>1</v>
      </c>
      <c r="DO68" s="166"/>
      <c r="DP68" s="168"/>
      <c r="DQ68" s="166"/>
      <c r="DR68" s="165">
        <v>239.2</v>
      </c>
      <c r="DS68" s="125" t="s">
        <v>490</v>
      </c>
      <c r="DT68" s="125">
        <v>54352</v>
      </c>
      <c r="DU68" s="125">
        <v>85.1</v>
      </c>
      <c r="DV68" s="125">
        <v>14.9</v>
      </c>
      <c r="DW68" s="125">
        <v>49.5</v>
      </c>
      <c r="DX68" s="125" t="s">
        <v>851</v>
      </c>
      <c r="DY68" s="125">
        <v>3007.6</v>
      </c>
      <c r="DZ68" s="125">
        <v>13.14</v>
      </c>
      <c r="EA68" s="125" t="s">
        <v>852</v>
      </c>
      <c r="EB68" s="122" t="s">
        <v>853</v>
      </c>
      <c r="EC68" s="166"/>
      <c r="ED68" s="166">
        <v>6</v>
      </c>
      <c r="EE68" s="166">
        <v>47</v>
      </c>
      <c r="EF68" s="166">
        <v>114</v>
      </c>
      <c r="EG68" s="163">
        <v>3</v>
      </c>
      <c r="EH68" s="166">
        <v>0</v>
      </c>
      <c r="EI68" s="166">
        <v>180</v>
      </c>
      <c r="EJ68" s="166">
        <v>86</v>
      </c>
      <c r="EK68" s="167">
        <f>EJ68/(EI68*EI68*0.01*0.01)</f>
        <v>26.543209876543209</v>
      </c>
      <c r="EL68" s="166">
        <v>2</v>
      </c>
      <c r="EM68" s="168" t="s">
        <v>490</v>
      </c>
      <c r="EN68" s="166">
        <v>3</v>
      </c>
      <c r="EO68" s="166">
        <v>2</v>
      </c>
      <c r="EP68" s="166">
        <v>4</v>
      </c>
      <c r="EQ68" s="1230">
        <v>43140</v>
      </c>
      <c r="ER68" s="506">
        <v>7935</v>
      </c>
      <c r="ES68" s="611">
        <v>75</v>
      </c>
      <c r="ET68" s="578">
        <v>336155</v>
      </c>
      <c r="EU68" s="578">
        <v>2</v>
      </c>
      <c r="EV68" s="600">
        <v>8964.1333333333332</v>
      </c>
      <c r="EW68" s="596">
        <v>220794</v>
      </c>
      <c r="EX68" s="613">
        <v>5887.84</v>
      </c>
      <c r="EY68" s="563">
        <v>276728.48</v>
      </c>
      <c r="EZ68" s="599"/>
      <c r="FA68" s="578"/>
      <c r="FB68" s="578"/>
      <c r="FC68" s="578"/>
      <c r="FD68" s="578"/>
      <c r="FE68" s="596"/>
      <c r="FF68" s="596"/>
      <c r="FG68" s="912"/>
      <c r="FH68" s="674">
        <v>9.2312291094866712</v>
      </c>
      <c r="FI68" s="719"/>
      <c r="FJ68" s="645">
        <v>54352</v>
      </c>
      <c r="FK68" s="607" t="s">
        <v>507</v>
      </c>
      <c r="FL68" s="133"/>
      <c r="FM68" s="172">
        <v>65.682200175514268</v>
      </c>
      <c r="FN68" s="213">
        <f>EX68/1000</f>
        <v>5.8878399999999997</v>
      </c>
      <c r="FP68" s="172">
        <v>65.682200175514268</v>
      </c>
      <c r="FQ68" s="213">
        <v>5.8878399999999997</v>
      </c>
      <c r="FR68" s="222">
        <f>DT68/EX68</f>
        <v>9.2312291094866712</v>
      </c>
      <c r="FS68" s="222"/>
      <c r="FT68" s="223"/>
      <c r="FU68" s="223"/>
      <c r="FV68" s="223"/>
      <c r="FW68" s="166">
        <v>1</v>
      </c>
      <c r="FX68" s="166"/>
      <c r="FY68" s="166">
        <v>0</v>
      </c>
      <c r="FZ68" s="345" t="s">
        <v>854</v>
      </c>
      <c r="GA68" s="166"/>
      <c r="GB68" s="166"/>
      <c r="GC68" s="166"/>
      <c r="GD68" s="166"/>
      <c r="GE68" s="166"/>
      <c r="GF68" s="345"/>
      <c r="GG68" s="166" t="s">
        <v>687</v>
      </c>
      <c r="GH68" s="345" t="s">
        <v>855</v>
      </c>
      <c r="GI68" s="345" t="s">
        <v>856</v>
      </c>
      <c r="GJ68" s="346"/>
      <c r="GK68" s="214">
        <v>43140</v>
      </c>
      <c r="GL68" s="1232" t="s">
        <v>497</v>
      </c>
      <c r="GM68" s="1231">
        <f t="shared" ref="GM68:GM75" si="38">DATEDIF(EQ68,GK68,"m")</f>
        <v>0</v>
      </c>
      <c r="GN68" s="347" t="s">
        <v>857</v>
      </c>
      <c r="GO68" s="348" t="s">
        <v>746</v>
      </c>
      <c r="GP68" s="348">
        <v>17.6392180347821</v>
      </c>
      <c r="GQ68" s="349">
        <v>0.93595296499999991</v>
      </c>
      <c r="GR68" s="350"/>
      <c r="GS68" s="350"/>
      <c r="GT68" s="350"/>
      <c r="GU68" s="122"/>
      <c r="HI68" s="371"/>
      <c r="HJ68" s="991"/>
      <c r="HK68" s="991"/>
      <c r="HL68" s="991"/>
      <c r="HM68" s="991"/>
      <c r="HN68" s="991"/>
      <c r="HO68" s="1022"/>
      <c r="HP68" s="1022"/>
      <c r="HQ68" s="991"/>
      <c r="HR68" s="991"/>
      <c r="HS68" s="991"/>
      <c r="HT68" s="991"/>
      <c r="HU68" s="991"/>
      <c r="HV68" s="991"/>
      <c r="HW68" s="991"/>
      <c r="HX68" s="991"/>
      <c r="HY68" s="991"/>
      <c r="HZ68" s="991"/>
      <c r="IA68" s="991"/>
      <c r="IB68" s="1022"/>
      <c r="IC68" s="991"/>
      <c r="ID68" s="991"/>
      <c r="IE68" s="991"/>
      <c r="IF68" s="991"/>
      <c r="IG68" s="991"/>
      <c r="IH68" s="991"/>
      <c r="II68" s="991"/>
      <c r="IJ68" s="991"/>
      <c r="IK68" s="1022"/>
      <c r="IL68" s="991"/>
      <c r="IM68" s="991"/>
      <c r="IN68" s="1022"/>
      <c r="IO68" s="991"/>
      <c r="IP68" s="991"/>
      <c r="IQ68" s="991"/>
      <c r="IR68" s="991"/>
      <c r="IS68" s="991"/>
      <c r="IT68" s="1022"/>
      <c r="IU68" s="991"/>
      <c r="IV68" s="991"/>
      <c r="IW68" s="991"/>
      <c r="IX68" s="991"/>
      <c r="IY68" s="991"/>
      <c r="IZ68" s="991"/>
      <c r="JA68" s="991"/>
      <c r="JB68" s="991"/>
      <c r="JC68" s="991"/>
      <c r="JD68" s="991"/>
      <c r="JE68" s="991"/>
      <c r="JF68" s="991"/>
      <c r="JG68" s="125"/>
      <c r="JH68" s="125"/>
      <c r="JI68" s="125"/>
      <c r="JJ68" s="241"/>
      <c r="JK68" s="166"/>
      <c r="JL68" s="166"/>
      <c r="JM68" s="166"/>
      <c r="JN68" s="166"/>
      <c r="JO68" s="166"/>
      <c r="JP68" s="166"/>
      <c r="JQ68" s="166"/>
      <c r="JR68" s="166"/>
      <c r="JS68" s="166"/>
      <c r="JT68" s="166"/>
      <c r="JU68" s="166"/>
      <c r="JV68" s="166"/>
      <c r="JW68" s="166"/>
      <c r="JX68" s="166"/>
      <c r="JY68" s="160"/>
      <c r="JZ68" s="166"/>
      <c r="KA68" s="166"/>
      <c r="KB68" s="166"/>
      <c r="KC68" s="166"/>
      <c r="KD68" s="166"/>
      <c r="KE68" s="166"/>
      <c r="KF68" s="166"/>
      <c r="KG68" s="166"/>
      <c r="KH68" s="166"/>
      <c r="KI68" s="166"/>
      <c r="KJ68" s="166"/>
      <c r="KK68" s="166"/>
      <c r="KL68" s="166"/>
      <c r="KM68" s="166"/>
      <c r="KN68" s="166"/>
      <c r="KO68" s="166"/>
      <c r="KP68" s="166"/>
      <c r="KQ68" s="166"/>
      <c r="KR68" s="166"/>
      <c r="KS68" s="166"/>
      <c r="KT68" s="166"/>
      <c r="KU68" s="166"/>
      <c r="KV68" s="166"/>
      <c r="KW68" s="166"/>
      <c r="KX68" s="166"/>
      <c r="KY68" s="166"/>
      <c r="KZ68" s="166"/>
      <c r="LA68" s="166"/>
      <c r="LB68" s="166"/>
      <c r="LC68" s="166"/>
      <c r="LD68" s="974"/>
      <c r="LE68" s="125"/>
      <c r="LF68" s="125"/>
      <c r="LG68" s="125"/>
      <c r="LH68" s="125"/>
      <c r="LI68" s="125"/>
      <c r="LJ68" s="125"/>
      <c r="LK68" s="125"/>
      <c r="LL68" s="125"/>
      <c r="LM68" s="125"/>
      <c r="LN68" s="125"/>
      <c r="LO68" s="125"/>
      <c r="LP68" s="125"/>
      <c r="LQ68" s="125"/>
      <c r="LR68" s="175"/>
      <c r="LS68" s="175"/>
      <c r="LT68" s="175"/>
      <c r="LU68" s="175"/>
      <c r="LV68" s="175"/>
      <c r="LW68" s="175"/>
      <c r="LX68" s="175"/>
      <c r="LY68" s="183"/>
      <c r="LZ68" s="183"/>
    </row>
    <row r="69" spans="1:338" ht="14.45" hidden="1" customHeight="1">
      <c r="A69" s="122">
        <v>56</v>
      </c>
      <c r="B69" s="122">
        <f>COUNTIFS($D$3:D69,D69,$F$3:F69,F69)</f>
        <v>1</v>
      </c>
      <c r="C69" s="184">
        <v>8136</v>
      </c>
      <c r="D69" s="398" t="s">
        <v>870</v>
      </c>
      <c r="E69" s="188" t="s">
        <v>499</v>
      </c>
      <c r="F69" s="187">
        <v>6201080644</v>
      </c>
      <c r="G69" s="125">
        <v>56</v>
      </c>
      <c r="H69" s="398" t="s">
        <v>682</v>
      </c>
      <c r="I69" s="503" t="s">
        <v>871</v>
      </c>
      <c r="J69" s="504" t="s">
        <v>477</v>
      </c>
      <c r="K69" s="175" t="s">
        <v>478</v>
      </c>
      <c r="L69" s="125">
        <v>6</v>
      </c>
      <c r="M69" s="125">
        <v>1</v>
      </c>
      <c r="N69" s="188" t="s">
        <v>513</v>
      </c>
      <c r="O69" s="125"/>
      <c r="P69" s="188" t="s">
        <v>597</v>
      </c>
      <c r="Q69" s="125"/>
      <c r="R69" s="125"/>
      <c r="S69" s="608" t="s">
        <v>503</v>
      </c>
      <c r="T69" s="573" t="s">
        <v>523</v>
      </c>
      <c r="U69" s="574" t="s">
        <v>484</v>
      </c>
      <c r="V69" s="609" t="s">
        <v>599</v>
      </c>
      <c r="W69" s="530" t="s">
        <v>506</v>
      </c>
      <c r="X69" s="1243" t="s">
        <v>484</v>
      </c>
      <c r="Y69" s="671" t="s">
        <v>484</v>
      </c>
      <c r="Z69" s="415"/>
      <c r="AA69" s="578"/>
      <c r="AB69" s="125"/>
      <c r="AC69" s="125"/>
      <c r="AD69" s="125"/>
      <c r="AE69" s="125"/>
      <c r="AF69" s="125"/>
      <c r="AG69" s="216" t="s">
        <v>485</v>
      </c>
      <c r="AH69" s="993"/>
      <c r="AO69" s="1024">
        <v>42.6</v>
      </c>
      <c r="AP69" s="137">
        <v>41.7</v>
      </c>
      <c r="AQ69" s="138">
        <v>14.7</v>
      </c>
      <c r="AR69" s="139">
        <f t="shared" si="26"/>
        <v>99.000000000000014</v>
      </c>
      <c r="AS69" s="140">
        <f t="shared" si="27"/>
        <v>1.0215827338129495</v>
      </c>
      <c r="AT69" s="141">
        <f t="shared" si="28"/>
        <v>15.017266187050357</v>
      </c>
      <c r="AU69" s="142">
        <f t="shared" si="29"/>
        <v>0.75531914893617014</v>
      </c>
      <c r="AV69" s="143">
        <v>39.451860000000003</v>
      </c>
      <c r="AW69" s="143">
        <f t="shared" si="35"/>
        <v>92.61</v>
      </c>
      <c r="AX69" s="144">
        <v>1.01814</v>
      </c>
      <c r="AY69" s="143">
        <v>2.39</v>
      </c>
      <c r="AZ69" s="149" t="s">
        <v>487</v>
      </c>
      <c r="BA69" s="204">
        <v>45.6</v>
      </c>
      <c r="BB69" s="205">
        <v>6.8000000000000005E-2</v>
      </c>
      <c r="BC69" s="148"/>
      <c r="BD69" s="148"/>
      <c r="BG69" s="145"/>
      <c r="BJ69" s="122">
        <v>39.799999999999997</v>
      </c>
      <c r="BK69" s="122">
        <v>59.6</v>
      </c>
      <c r="BL69" s="150">
        <v>0.66778523489932884</v>
      </c>
      <c r="BM69" s="206">
        <v>0.42</v>
      </c>
      <c r="BN69" s="153">
        <f t="shared" si="37"/>
        <v>0.9859154929577465</v>
      </c>
      <c r="BO69" s="149" t="s">
        <v>487</v>
      </c>
      <c r="BP69" s="143">
        <v>21.5</v>
      </c>
      <c r="BQ69" s="234">
        <v>34.5</v>
      </c>
      <c r="BS69" s="153">
        <f t="shared" si="32"/>
        <v>38.200000000000003</v>
      </c>
      <c r="BT69" s="145">
        <v>87.5</v>
      </c>
      <c r="BU69" s="174">
        <v>7675.75</v>
      </c>
      <c r="BV69" s="145">
        <v>12.5</v>
      </c>
      <c r="BW69" s="1020">
        <v>35.150000000000006</v>
      </c>
      <c r="BX69" s="145">
        <v>27.4</v>
      </c>
      <c r="BY69" s="145">
        <v>11.8</v>
      </c>
      <c r="BZ69" s="145">
        <v>10.8</v>
      </c>
      <c r="CA69" s="145">
        <v>4.6500000000000004</v>
      </c>
      <c r="CB69" s="145">
        <v>43.3</v>
      </c>
      <c r="CC69" s="145">
        <v>18.7</v>
      </c>
      <c r="CD69" s="405">
        <v>2.5099999999999998</v>
      </c>
      <c r="CL69" s="143">
        <f t="shared" si="33"/>
        <v>2.5370370370370368</v>
      </c>
      <c r="CM69" s="145"/>
      <c r="CN69" s="145"/>
      <c r="CO69" s="145"/>
      <c r="CP69" s="148"/>
      <c r="CT69" s="145"/>
      <c r="CU69" s="145"/>
      <c r="CV69" s="145"/>
      <c r="CW69" s="145"/>
      <c r="CX69" s="145"/>
      <c r="CY69" s="209"/>
      <c r="CZ69" s="145"/>
      <c r="DA69" s="209">
        <v>3</v>
      </c>
      <c r="DB69" s="149" t="s">
        <v>488</v>
      </c>
      <c r="DE69" s="125"/>
      <c r="DF69" s="125"/>
      <c r="DG69" s="125"/>
      <c r="DH69" s="414"/>
      <c r="DI69" s="160" t="s">
        <v>489</v>
      </c>
      <c r="DJ69" s="220" t="s">
        <v>485</v>
      </c>
      <c r="DK69" s="162">
        <v>2</v>
      </c>
      <c r="DL69" s="166"/>
      <c r="DM69" s="166"/>
      <c r="DN69" s="164">
        <v>0</v>
      </c>
      <c r="DO69" s="166"/>
      <c r="DP69" s="166"/>
      <c r="DQ69" s="166"/>
      <c r="DR69" s="165" t="s">
        <v>490</v>
      </c>
      <c r="DS69" s="125" t="s">
        <v>490</v>
      </c>
      <c r="DT69" s="125">
        <v>750</v>
      </c>
      <c r="DU69" s="125">
        <v>14.9</v>
      </c>
      <c r="DV69" s="125">
        <v>85.1</v>
      </c>
      <c r="DW69" s="125" t="s">
        <v>490</v>
      </c>
      <c r="DX69" s="125" t="s">
        <v>490</v>
      </c>
      <c r="DY69" s="125" t="s">
        <v>490</v>
      </c>
      <c r="DZ69" s="125" t="s">
        <v>490</v>
      </c>
      <c r="EA69" s="125">
        <v>0</v>
      </c>
      <c r="EC69" s="166"/>
      <c r="ED69" s="166">
        <v>1</v>
      </c>
      <c r="EE69" s="166">
        <v>6</v>
      </c>
      <c r="EF69" s="166"/>
      <c r="EG69" s="166">
        <v>2</v>
      </c>
      <c r="EH69" s="166">
        <v>1</v>
      </c>
      <c r="EI69" s="166" t="s">
        <v>490</v>
      </c>
      <c r="EJ69" s="166" t="s">
        <v>490</v>
      </c>
      <c r="EK69" s="166" t="s">
        <v>490</v>
      </c>
      <c r="EL69" s="166">
        <v>0</v>
      </c>
      <c r="EM69" s="166" t="s">
        <v>490</v>
      </c>
      <c r="EN69" s="166">
        <v>2</v>
      </c>
      <c r="EO69" s="166">
        <v>1</v>
      </c>
      <c r="EP69" s="166">
        <v>4</v>
      </c>
      <c r="EQ69" s="1230">
        <v>43159</v>
      </c>
      <c r="ER69" s="670">
        <v>8136</v>
      </c>
      <c r="ES69" s="611">
        <v>75</v>
      </c>
      <c r="ET69" s="578">
        <v>65159</v>
      </c>
      <c r="EU69" s="578">
        <v>2</v>
      </c>
      <c r="EV69" s="600">
        <v>1737.5733333333333</v>
      </c>
      <c r="EW69" s="596">
        <v>18413</v>
      </c>
      <c r="EX69" s="613">
        <v>491.01333333333332</v>
      </c>
      <c r="EY69" s="563">
        <v>2946.08</v>
      </c>
      <c r="EZ69" s="441"/>
      <c r="FA69" s="175"/>
      <c r="FB69" s="175"/>
      <c r="FC69" s="175"/>
      <c r="FD69" s="564"/>
      <c r="FE69" s="565"/>
      <c r="FF69" s="565"/>
      <c r="FG69" s="566"/>
      <c r="FH69" s="674"/>
      <c r="FI69" s="518"/>
      <c r="FJ69" s="762"/>
      <c r="FK69" s="534" t="s">
        <v>485</v>
      </c>
      <c r="FL69" s="133"/>
      <c r="FM69" s="172">
        <v>28.258567504105343</v>
      </c>
      <c r="FN69" s="213">
        <f>EX69/1000</f>
        <v>0.4910133333333333</v>
      </c>
      <c r="FP69" s="172">
        <v>28.258567504105343</v>
      </c>
      <c r="FQ69" s="213">
        <v>0.4910133333333333</v>
      </c>
      <c r="FR69" s="222">
        <f>DT69/EX69</f>
        <v>1.5274534296421007</v>
      </c>
      <c r="FS69" s="222"/>
      <c r="FT69" s="223"/>
      <c r="FU69" s="223"/>
      <c r="FV69" s="223"/>
      <c r="GF69" s="175"/>
      <c r="GJ69" s="165"/>
      <c r="GK69" s="214">
        <v>43173</v>
      </c>
      <c r="GL69" s="1232" t="s">
        <v>497</v>
      </c>
      <c r="GM69" s="1231">
        <f t="shared" si="38"/>
        <v>0</v>
      </c>
      <c r="GN69" s="178"/>
      <c r="GP69" s="179">
        <v>0.56117361623800988</v>
      </c>
      <c r="GR69" s="165"/>
      <c r="GS69" s="165"/>
      <c r="GT69" s="165"/>
      <c r="GU69" s="122"/>
      <c r="HI69" s="371"/>
      <c r="HJ69" s="991"/>
      <c r="HK69" s="991"/>
      <c r="HL69" s="991"/>
      <c r="HM69" s="991"/>
      <c r="HN69" s="991"/>
      <c r="HO69" s="1022"/>
      <c r="HP69" s="1022"/>
      <c r="HQ69" s="991"/>
      <c r="HR69" s="991"/>
      <c r="HS69" s="991"/>
      <c r="HT69" s="991"/>
      <c r="HU69" s="991"/>
      <c r="HV69" s="991"/>
      <c r="HW69" s="991"/>
      <c r="HX69" s="991"/>
      <c r="HY69" s="991"/>
      <c r="HZ69" s="991"/>
      <c r="IA69" s="991"/>
      <c r="IB69" s="1022"/>
      <c r="IC69" s="991"/>
      <c r="ID69" s="991"/>
      <c r="IE69" s="991"/>
      <c r="IF69" s="991"/>
      <c r="IG69" s="991"/>
      <c r="IH69" s="991"/>
      <c r="II69" s="991"/>
      <c r="IJ69" s="991"/>
      <c r="IK69" s="1022"/>
      <c r="IL69" s="991"/>
      <c r="IM69" s="991"/>
      <c r="IN69" s="1022"/>
      <c r="IO69" s="991"/>
      <c r="IP69" s="991"/>
      <c r="IQ69" s="991"/>
      <c r="IR69" s="991"/>
      <c r="IS69" s="991"/>
      <c r="IT69" s="1022"/>
      <c r="IU69" s="991"/>
      <c r="IV69" s="991"/>
      <c r="IW69" s="991"/>
      <c r="IX69" s="991"/>
      <c r="IY69" s="991"/>
      <c r="IZ69" s="991"/>
      <c r="JA69" s="991"/>
      <c r="JB69" s="991"/>
      <c r="JC69" s="991"/>
      <c r="JD69" s="991"/>
      <c r="JE69" s="991"/>
      <c r="JF69" s="991"/>
      <c r="JG69" s="125"/>
      <c r="JH69" s="125"/>
      <c r="JI69" s="125"/>
      <c r="JJ69" s="182"/>
      <c r="JK69" s="183"/>
      <c r="JL69" s="183"/>
      <c r="JM69" s="183"/>
      <c r="JN69" s="183"/>
      <c r="JO69" s="183"/>
      <c r="JP69" s="183"/>
      <c r="JQ69" s="183"/>
      <c r="JR69" s="183"/>
      <c r="JS69" s="183"/>
      <c r="JT69" s="183"/>
      <c r="JU69" s="183"/>
      <c r="JV69" s="183"/>
      <c r="JW69" s="183"/>
      <c r="JX69" s="183"/>
      <c r="JY69" s="183"/>
      <c r="JZ69" s="183"/>
      <c r="KA69" s="183"/>
      <c r="KB69" s="183"/>
      <c r="KC69" s="183"/>
      <c r="KD69" s="183"/>
      <c r="KE69" s="183"/>
      <c r="KF69" s="183"/>
      <c r="KG69" s="183"/>
      <c r="KH69" s="183"/>
      <c r="KI69" s="183"/>
      <c r="KJ69" s="183"/>
      <c r="KK69" s="183"/>
      <c r="KL69" s="183"/>
      <c r="KM69" s="183"/>
      <c r="KN69" s="183"/>
      <c r="KO69" s="183"/>
      <c r="KP69" s="183"/>
      <c r="KQ69" s="183"/>
      <c r="KR69" s="183"/>
      <c r="KS69" s="183"/>
      <c r="KT69" s="183"/>
      <c r="KU69" s="183"/>
      <c r="KV69" s="183"/>
      <c r="KW69" s="183"/>
      <c r="KX69" s="183"/>
      <c r="KY69" s="183"/>
      <c r="KZ69" s="183"/>
      <c r="LA69" s="183"/>
      <c r="LB69" s="183"/>
      <c r="LC69" s="183"/>
      <c r="LD69" s="1434"/>
      <c r="LE69" s="125"/>
      <c r="LF69" s="125"/>
      <c r="LG69" s="125"/>
      <c r="LH69" s="125"/>
      <c r="LI69" s="125"/>
      <c r="LJ69" s="125"/>
      <c r="LK69" s="125"/>
      <c r="LL69" s="125"/>
      <c r="LM69" s="125"/>
      <c r="LN69" s="125"/>
      <c r="LO69" s="125"/>
      <c r="LP69" s="125"/>
      <c r="LQ69" s="125"/>
      <c r="LR69" s="175"/>
      <c r="LS69" s="175"/>
      <c r="LT69" s="175"/>
      <c r="LU69" s="175"/>
      <c r="LV69" s="175"/>
      <c r="LW69" s="175"/>
      <c r="LX69" s="175"/>
      <c r="LY69" s="183"/>
      <c r="LZ69" s="183"/>
    </row>
    <row r="70" spans="1:338" ht="14.45" hidden="1" customHeight="1">
      <c r="A70" s="122">
        <v>131</v>
      </c>
      <c r="B70" s="122">
        <f>COUNTIFS($D$3:D70,D70,$F$3:F70,F70)</f>
        <v>1</v>
      </c>
      <c r="C70" s="184">
        <v>8743</v>
      </c>
      <c r="D70" s="398" t="s">
        <v>906</v>
      </c>
      <c r="E70" s="188" t="s">
        <v>621</v>
      </c>
      <c r="F70" s="187">
        <v>6206122076</v>
      </c>
      <c r="G70" s="125">
        <v>56</v>
      </c>
      <c r="H70" s="398" t="s">
        <v>907</v>
      </c>
      <c r="I70" s="503" t="s">
        <v>908</v>
      </c>
      <c r="J70" s="504" t="s">
        <v>477</v>
      </c>
      <c r="K70" s="175" t="s">
        <v>478</v>
      </c>
      <c r="L70" s="125">
        <v>19</v>
      </c>
      <c r="M70" s="188">
        <v>10</v>
      </c>
      <c r="N70" s="188" t="s">
        <v>513</v>
      </c>
      <c r="O70" s="125"/>
      <c r="P70" s="188" t="s">
        <v>904</v>
      </c>
      <c r="Q70" s="125"/>
      <c r="R70" s="125"/>
      <c r="S70" s="617" t="s">
        <v>598</v>
      </c>
      <c r="T70" s="573" t="s">
        <v>523</v>
      </c>
      <c r="U70" s="574" t="s">
        <v>484</v>
      </c>
      <c r="V70" s="609" t="s">
        <v>599</v>
      </c>
      <c r="W70" s="530" t="s">
        <v>506</v>
      </c>
      <c r="X70" s="576" t="s">
        <v>484</v>
      </c>
      <c r="Y70" s="530" t="s">
        <v>484</v>
      </c>
      <c r="Z70" s="680" t="s">
        <v>484</v>
      </c>
      <c r="AA70" s="611" t="s">
        <v>484</v>
      </c>
      <c r="AB70" s="225"/>
      <c r="AC70" s="412"/>
      <c r="AD70" s="413"/>
      <c r="AE70" s="186" t="s">
        <v>481</v>
      </c>
      <c r="AF70" s="225"/>
      <c r="AG70" s="216" t="s">
        <v>507</v>
      </c>
      <c r="AH70" s="231"/>
      <c r="AK70" s="232">
        <v>7.84</v>
      </c>
      <c r="AO70" s="1024">
        <v>47.6</v>
      </c>
      <c r="AP70" s="137">
        <v>45.5</v>
      </c>
      <c r="AQ70" s="138">
        <v>6.07</v>
      </c>
      <c r="AR70" s="139">
        <f t="shared" si="26"/>
        <v>99.169999999999987</v>
      </c>
      <c r="AS70" s="140">
        <f t="shared" si="27"/>
        <v>1.0461538461538462</v>
      </c>
      <c r="AT70" s="141">
        <f t="shared" si="28"/>
        <v>6.3501538461538471</v>
      </c>
      <c r="AU70" s="142">
        <f t="shared" si="29"/>
        <v>0.92301725809579216</v>
      </c>
      <c r="AV70" s="143">
        <v>40.222000000000001</v>
      </c>
      <c r="AW70" s="143">
        <f t="shared" si="35"/>
        <v>84.5</v>
      </c>
      <c r="AX70" s="144">
        <v>4.9980000000000002</v>
      </c>
      <c r="AY70" s="143">
        <v>10.5</v>
      </c>
      <c r="AZ70" s="149" t="s">
        <v>487</v>
      </c>
      <c r="BA70" s="204">
        <v>5.9500000000000011</v>
      </c>
      <c r="BB70" s="147">
        <v>0.4</v>
      </c>
      <c r="BD70" s="320"/>
      <c r="BG70" s="145"/>
      <c r="BH70" s="135">
        <v>343.15192743764169</v>
      </c>
      <c r="BI70" s="234">
        <v>0.25</v>
      </c>
      <c r="BJ70" s="122">
        <v>46.4</v>
      </c>
      <c r="BK70" s="122">
        <v>53.3</v>
      </c>
      <c r="BL70" s="150">
        <v>0.87054409005628519</v>
      </c>
      <c r="BM70" s="206">
        <v>0.3</v>
      </c>
      <c r="BN70" s="153">
        <f t="shared" si="37"/>
        <v>0.63025210084033612</v>
      </c>
      <c r="BO70" s="149" t="s">
        <v>487</v>
      </c>
      <c r="BP70" s="122">
        <v>9</v>
      </c>
      <c r="BQ70" s="147">
        <v>9.5</v>
      </c>
      <c r="BR70" s="174">
        <v>31934.688346883468</v>
      </c>
      <c r="BS70" s="153">
        <f t="shared" si="32"/>
        <v>29.799999999999997</v>
      </c>
      <c r="BT70" s="145">
        <v>99.6</v>
      </c>
      <c r="BU70" s="174">
        <v>10108.717948717949</v>
      </c>
      <c r="BV70" s="145">
        <v>0.40000000000000568</v>
      </c>
      <c r="BW70" s="418">
        <v>43.019999999999996</v>
      </c>
      <c r="BX70" s="145">
        <v>19.899999999999999</v>
      </c>
      <c r="BY70" s="145">
        <v>8.83</v>
      </c>
      <c r="BZ70" s="145">
        <v>9.9</v>
      </c>
      <c r="CA70" s="145">
        <v>4.3899999999999997</v>
      </c>
      <c r="CB70" s="145">
        <v>67.2</v>
      </c>
      <c r="CC70" s="145">
        <v>29.8</v>
      </c>
      <c r="CD70" s="405">
        <v>3.12</v>
      </c>
      <c r="CJ70" s="122">
        <v>56.1</v>
      </c>
      <c r="CK70" s="135">
        <v>5725.1948051948048</v>
      </c>
      <c r="CL70" s="143">
        <f t="shared" si="33"/>
        <v>2.0101010101010099</v>
      </c>
      <c r="CM70" s="145"/>
      <c r="CN70" s="145"/>
      <c r="CO70" s="145"/>
      <c r="CP70" s="320"/>
      <c r="CT70" s="145"/>
      <c r="CU70" s="145"/>
      <c r="CV70" s="145"/>
      <c r="CW70" s="145"/>
      <c r="CX70" s="145"/>
      <c r="CY70" s="209"/>
      <c r="CZ70" s="145"/>
      <c r="DA70" s="209">
        <v>3</v>
      </c>
      <c r="DB70" s="237" t="s">
        <v>488</v>
      </c>
      <c r="DE70" s="125"/>
      <c r="DF70" s="125"/>
      <c r="DG70" s="125"/>
      <c r="DH70" s="414"/>
      <c r="DI70" s="160" t="s">
        <v>489</v>
      </c>
      <c r="DJ70" s="211" t="s">
        <v>507</v>
      </c>
      <c r="DK70" s="162">
        <v>2</v>
      </c>
      <c r="DL70" s="166"/>
      <c r="DM70" s="166"/>
      <c r="DN70" s="164">
        <v>0</v>
      </c>
      <c r="DO70" s="166"/>
      <c r="DP70" s="166"/>
      <c r="DQ70" s="166"/>
      <c r="DR70" s="165" t="s">
        <v>490</v>
      </c>
      <c r="DS70" s="125" t="s">
        <v>490</v>
      </c>
      <c r="DT70" s="125">
        <v>758</v>
      </c>
      <c r="DU70" s="125">
        <v>14</v>
      </c>
      <c r="DV70" s="125">
        <v>86</v>
      </c>
      <c r="DW70" s="125" t="s">
        <v>490</v>
      </c>
      <c r="DX70" s="125" t="s">
        <v>490</v>
      </c>
      <c r="DY70" s="125" t="s">
        <v>490</v>
      </c>
      <c r="DZ70" s="125" t="s">
        <v>490</v>
      </c>
      <c r="EA70" s="125">
        <v>0</v>
      </c>
      <c r="EC70" s="166"/>
      <c r="ED70" s="166">
        <v>10</v>
      </c>
      <c r="EE70" s="166">
        <v>19</v>
      </c>
      <c r="EF70" s="166"/>
      <c r="EG70" s="166">
        <v>2</v>
      </c>
      <c r="EH70" s="166">
        <v>1</v>
      </c>
      <c r="EI70" s="166">
        <v>180</v>
      </c>
      <c r="EJ70" s="166">
        <v>133</v>
      </c>
      <c r="EK70" s="167">
        <f t="shared" ref="EK70:EK75" si="39">EJ70/(EI70*EI70*0.01*0.01)</f>
        <v>41.049382716049379</v>
      </c>
      <c r="EL70" s="166">
        <v>1</v>
      </c>
      <c r="EM70" s="166" t="s">
        <v>490</v>
      </c>
      <c r="EN70" s="166">
        <v>3</v>
      </c>
      <c r="EO70" s="166">
        <v>1</v>
      </c>
      <c r="EP70" s="166">
        <v>4</v>
      </c>
      <c r="EQ70" s="1230">
        <v>43256</v>
      </c>
      <c r="ER70" s="506">
        <v>8743</v>
      </c>
      <c r="ES70" s="409">
        <v>41.47</v>
      </c>
      <c r="ET70" s="409">
        <v>1912370</v>
      </c>
      <c r="EU70" s="409">
        <v>2</v>
      </c>
      <c r="EV70" s="508">
        <v>92229.081263564018</v>
      </c>
      <c r="EW70" s="509">
        <v>13106</v>
      </c>
      <c r="EX70" s="510">
        <v>632.07137689896308</v>
      </c>
      <c r="EY70" s="511">
        <v>12009.356161080299</v>
      </c>
      <c r="EZ70" s="191">
        <v>40</v>
      </c>
      <c r="FA70" s="410">
        <v>33252</v>
      </c>
      <c r="FB70" s="410">
        <v>3000</v>
      </c>
      <c r="FC70" s="352"/>
      <c r="FD70" s="513">
        <v>831.3</v>
      </c>
      <c r="FE70" s="514">
        <v>2493.9</v>
      </c>
      <c r="FF70" s="515">
        <v>4.8154922655600858</v>
      </c>
      <c r="FG70" s="516"/>
      <c r="FH70" s="517"/>
      <c r="FI70" s="518"/>
      <c r="FJ70" s="552"/>
      <c r="FK70" s="421"/>
      <c r="FL70" s="133"/>
      <c r="FM70" s="172">
        <v>0.68532763011341946</v>
      </c>
      <c r="FN70" s="213">
        <f>EX70/1000</f>
        <v>0.63207137689896309</v>
      </c>
      <c r="FP70" s="172">
        <v>0.68532763011341946</v>
      </c>
      <c r="FQ70" s="213">
        <v>0.63207137689896309</v>
      </c>
      <c r="FR70" s="222">
        <f>DT70/EX70</f>
        <v>1.1992316496261255</v>
      </c>
      <c r="FS70" s="222"/>
      <c r="FT70" s="223"/>
      <c r="FU70" s="223"/>
      <c r="FV70" s="223"/>
      <c r="GF70" s="175"/>
      <c r="GJ70" s="165"/>
      <c r="GK70" s="214">
        <v>43265</v>
      </c>
      <c r="GL70" s="1235" t="s">
        <v>497</v>
      </c>
      <c r="GM70" s="1231">
        <f t="shared" si="38"/>
        <v>0</v>
      </c>
      <c r="GN70" s="178"/>
      <c r="GP70" s="179">
        <v>0.85324396744999997</v>
      </c>
      <c r="GR70" s="165"/>
      <c r="GS70" s="165"/>
      <c r="GT70" s="165"/>
      <c r="GU70" s="122"/>
      <c r="HI70" s="371"/>
      <c r="HJ70" s="991"/>
      <c r="HK70" s="991"/>
      <c r="HL70" s="991"/>
      <c r="HM70" s="991"/>
      <c r="HN70" s="991"/>
      <c r="HO70" s="1022"/>
      <c r="HP70" s="1022"/>
      <c r="HQ70" s="991"/>
      <c r="HR70" s="991"/>
      <c r="HS70" s="991"/>
      <c r="HT70" s="991"/>
      <c r="HU70" s="991"/>
      <c r="HV70" s="991"/>
      <c r="HW70" s="991"/>
      <c r="HX70" s="991"/>
      <c r="HY70" s="991"/>
      <c r="HZ70" s="991"/>
      <c r="IA70" s="991"/>
      <c r="IB70" s="1022"/>
      <c r="IC70" s="991"/>
      <c r="ID70" s="991"/>
      <c r="IE70" s="991"/>
      <c r="IF70" s="991"/>
      <c r="IG70" s="991"/>
      <c r="IH70" s="991"/>
      <c r="II70" s="991"/>
      <c r="IJ70" s="991"/>
      <c r="IK70" s="1022"/>
      <c r="IL70" s="991"/>
      <c r="IM70" s="991"/>
      <c r="IN70" s="1022"/>
      <c r="IO70" s="991"/>
      <c r="IP70" s="991"/>
      <c r="IQ70" s="991"/>
      <c r="IR70" s="991"/>
      <c r="IS70" s="991"/>
      <c r="IT70" s="1022"/>
      <c r="IU70" s="991"/>
      <c r="IV70" s="991"/>
      <c r="IW70" s="991"/>
      <c r="IX70" s="991"/>
      <c r="IY70" s="991"/>
      <c r="IZ70" s="991"/>
      <c r="JA70" s="991"/>
      <c r="JB70" s="991"/>
      <c r="JC70" s="991"/>
      <c r="JD70" s="991"/>
      <c r="JE70" s="991"/>
      <c r="JF70" s="991"/>
      <c r="JG70" s="125"/>
      <c r="JH70" s="125"/>
      <c r="JI70" s="125"/>
      <c r="JJ70" s="182"/>
      <c r="JK70" s="183"/>
      <c r="JL70" s="183"/>
      <c r="JM70" s="183"/>
      <c r="JN70" s="183"/>
      <c r="JO70" s="183"/>
      <c r="JP70" s="183"/>
      <c r="JQ70" s="183"/>
      <c r="JR70" s="183"/>
      <c r="JS70" s="183"/>
      <c r="JT70" s="183"/>
      <c r="JU70" s="183"/>
      <c r="JV70" s="183"/>
      <c r="JW70" s="183"/>
      <c r="JX70" s="183"/>
      <c r="JY70" s="183"/>
      <c r="JZ70" s="183"/>
      <c r="KA70" s="183"/>
      <c r="KB70" s="183"/>
      <c r="KC70" s="183"/>
      <c r="KD70" s="183"/>
      <c r="KE70" s="183"/>
      <c r="KF70" s="183"/>
      <c r="KG70" s="183"/>
      <c r="KH70" s="183"/>
      <c r="KI70" s="183"/>
      <c r="KJ70" s="183"/>
      <c r="KK70" s="183"/>
      <c r="KL70" s="183"/>
      <c r="KM70" s="183"/>
      <c r="KN70" s="183"/>
      <c r="KO70" s="183"/>
      <c r="KP70" s="183"/>
      <c r="KQ70" s="183"/>
      <c r="KR70" s="183"/>
      <c r="KS70" s="183"/>
      <c r="KT70" s="183"/>
      <c r="KU70" s="183"/>
      <c r="KV70" s="183"/>
      <c r="KW70" s="183"/>
      <c r="KX70" s="183"/>
      <c r="KY70" s="183"/>
      <c r="KZ70" s="183"/>
      <c r="LA70" s="183"/>
      <c r="LB70" s="183"/>
      <c r="LC70" s="183"/>
      <c r="LD70" s="1434"/>
      <c r="LE70" s="125"/>
      <c r="LF70" s="125"/>
      <c r="LG70" s="125"/>
      <c r="LH70" s="125"/>
      <c r="LI70" s="125"/>
      <c r="LJ70" s="125"/>
      <c r="LK70" s="125"/>
      <c r="LL70" s="125"/>
      <c r="LM70" s="125"/>
      <c r="LN70" s="125"/>
      <c r="LO70" s="125"/>
      <c r="LP70" s="125"/>
      <c r="LQ70" s="125"/>
      <c r="LR70" s="175"/>
      <c r="LS70" s="175"/>
      <c r="LT70" s="175"/>
      <c r="LU70" s="175"/>
      <c r="LV70" s="175"/>
      <c r="LW70" s="175"/>
      <c r="LX70" s="175"/>
      <c r="LY70" s="183"/>
      <c r="LZ70" s="183"/>
    </row>
    <row r="71" spans="1:338" ht="14.45" hidden="1" customHeight="1">
      <c r="A71" s="122">
        <v>295</v>
      </c>
      <c r="B71" s="122">
        <f>COUNTIFS($D$3:D71,D71,$F$3:F71,F71)</f>
        <v>1</v>
      </c>
      <c r="C71" s="184">
        <v>7462</v>
      </c>
      <c r="D71" s="398" t="s">
        <v>828</v>
      </c>
      <c r="E71" s="188" t="s">
        <v>829</v>
      </c>
      <c r="F71" s="187">
        <v>6355091644</v>
      </c>
      <c r="G71" s="125">
        <v>54</v>
      </c>
      <c r="H71" s="398" t="s">
        <v>830</v>
      </c>
      <c r="I71" s="503" t="s">
        <v>831</v>
      </c>
      <c r="J71" s="504" t="s">
        <v>477</v>
      </c>
      <c r="K71" s="175" t="s">
        <v>478</v>
      </c>
      <c r="L71" s="125">
        <v>5</v>
      </c>
      <c r="M71" s="188">
        <v>9</v>
      </c>
      <c r="N71" s="188"/>
      <c r="O71" s="188" t="s">
        <v>481</v>
      </c>
      <c r="P71" s="553" t="s">
        <v>502</v>
      </c>
      <c r="Q71" s="553"/>
      <c r="R71" s="553"/>
      <c r="S71" s="530" t="s">
        <v>503</v>
      </c>
      <c r="T71" s="573" t="s">
        <v>504</v>
      </c>
      <c r="U71" s="574" t="s">
        <v>484</v>
      </c>
      <c r="V71" s="530" t="s">
        <v>505</v>
      </c>
      <c r="W71" s="575" t="s">
        <v>506</v>
      </c>
      <c r="X71" s="999" t="s">
        <v>484</v>
      </c>
      <c r="Y71" s="999" t="s">
        <v>484</v>
      </c>
      <c r="Z71" s="594"/>
      <c r="AA71" s="578"/>
      <c r="AB71" s="201"/>
      <c r="AC71" s="201"/>
      <c r="AD71" s="201"/>
      <c r="AE71" s="201"/>
      <c r="AF71" s="201"/>
      <c r="AG71" s="203" t="s">
        <v>507</v>
      </c>
      <c r="AH71" s="352"/>
      <c r="AI71" s="122">
        <v>84.9</v>
      </c>
      <c r="AJ71" s="122">
        <v>90.1</v>
      </c>
      <c r="AK71" s="134">
        <v>76.494900000000001</v>
      </c>
      <c r="AL71" s="122">
        <v>106429</v>
      </c>
      <c r="AM71" s="135">
        <v>85.143199999999993</v>
      </c>
      <c r="AN71" s="122">
        <v>4</v>
      </c>
      <c r="AO71" s="1024">
        <v>75.5</v>
      </c>
      <c r="AP71" s="137">
        <v>17.5</v>
      </c>
      <c r="AQ71" s="138">
        <v>4.3499999999999996</v>
      </c>
      <c r="AR71" s="139">
        <f t="shared" si="26"/>
        <v>97.35</v>
      </c>
      <c r="AS71" s="140">
        <f t="shared" si="27"/>
        <v>4.3142857142857141</v>
      </c>
      <c r="AT71" s="141">
        <f t="shared" si="28"/>
        <v>18.767142857142854</v>
      </c>
      <c r="AU71" s="142">
        <f t="shared" si="29"/>
        <v>3.4553775743707091</v>
      </c>
      <c r="AV71" s="143">
        <v>69.565699999999993</v>
      </c>
      <c r="AW71" s="143">
        <f t="shared" si="35"/>
        <v>92.14</v>
      </c>
      <c r="AX71" s="144">
        <v>2.1593</v>
      </c>
      <c r="AY71" s="145">
        <v>2.86</v>
      </c>
      <c r="AZ71" s="149" t="s">
        <v>487</v>
      </c>
      <c r="BA71" s="204">
        <v>4.93</v>
      </c>
      <c r="BB71" s="205">
        <v>2.6437056588086264E-2</v>
      </c>
      <c r="BC71" s="148"/>
      <c r="BD71" s="148"/>
      <c r="BE71" s="149"/>
      <c r="BF71" s="149"/>
      <c r="BG71" s="145"/>
      <c r="BH71" s="149"/>
      <c r="BJ71" s="149">
        <v>57.2</v>
      </c>
      <c r="BK71" s="149">
        <v>42.4</v>
      </c>
      <c r="BL71" s="150">
        <v>1.3490566037735849</v>
      </c>
      <c r="BM71" s="206">
        <v>0.7</v>
      </c>
      <c r="BN71" s="153">
        <f t="shared" si="37"/>
        <v>0.92715231788079466</v>
      </c>
      <c r="BO71" s="149" t="s">
        <v>487</v>
      </c>
      <c r="BP71" s="149">
        <v>35.200000000000003</v>
      </c>
      <c r="BQ71" s="207">
        <v>69.599999999999994</v>
      </c>
      <c r="BR71" s="152"/>
      <c r="BS71" s="153">
        <f t="shared" si="32"/>
        <v>46.2</v>
      </c>
      <c r="BT71" s="152">
        <v>99.8</v>
      </c>
      <c r="BU71" s="152">
        <v>15544.054054054053</v>
      </c>
      <c r="BV71" s="152">
        <f>100-BT71</f>
        <v>0.20000000000000284</v>
      </c>
      <c r="BW71" s="1039">
        <f>BY71+CA71+CC71</f>
        <v>17.202500000000001</v>
      </c>
      <c r="BX71" s="152">
        <v>28</v>
      </c>
      <c r="BY71" s="145">
        <f>BX71*AP71/100</f>
        <v>4.9000000000000004</v>
      </c>
      <c r="BZ71" s="152">
        <v>18.2</v>
      </c>
      <c r="CA71" s="145">
        <f>BZ71*AP71/100</f>
        <v>3.1850000000000001</v>
      </c>
      <c r="CB71" s="152">
        <v>52.1</v>
      </c>
      <c r="CC71" s="145">
        <f>CB71*AP71/100</f>
        <v>9.1174999999999997</v>
      </c>
      <c r="CD71" s="208"/>
      <c r="CL71" s="143">
        <f t="shared" si="33"/>
        <v>1.5384615384615385</v>
      </c>
      <c r="CM71" s="145"/>
      <c r="CN71" s="145"/>
      <c r="CO71" s="145"/>
      <c r="CP71" s="148"/>
      <c r="CQ71" s="149"/>
      <c r="CR71" s="149"/>
      <c r="CS71" s="149"/>
      <c r="CT71" s="145"/>
      <c r="CU71" s="145"/>
      <c r="CV71" s="145"/>
      <c r="CW71" s="145"/>
      <c r="CX71" s="145"/>
      <c r="CY71" s="209"/>
      <c r="CZ71" s="145"/>
      <c r="DA71" s="397" t="s">
        <v>524</v>
      </c>
      <c r="DB71" s="335" t="s">
        <v>301</v>
      </c>
      <c r="DE71" s="308"/>
      <c r="DF71" s="308"/>
      <c r="DG71" s="308"/>
      <c r="DH71" s="579"/>
      <c r="DI71" s="219" t="s">
        <v>515</v>
      </c>
      <c r="DJ71" s="211" t="s">
        <v>507</v>
      </c>
      <c r="DK71" s="162">
        <v>2</v>
      </c>
      <c r="DL71" s="166"/>
      <c r="DM71" s="166"/>
      <c r="DN71" s="166" t="s">
        <v>618</v>
      </c>
      <c r="DO71" s="166"/>
      <c r="DP71" s="168"/>
      <c r="DQ71" s="166"/>
      <c r="DR71" s="165" t="s">
        <v>490</v>
      </c>
      <c r="DS71" s="125" t="s">
        <v>490</v>
      </c>
      <c r="DT71" s="125">
        <v>1788</v>
      </c>
      <c r="DU71" s="125">
        <v>5.9</v>
      </c>
      <c r="DV71" s="125">
        <v>94.1</v>
      </c>
      <c r="DW71" s="125">
        <v>1.9</v>
      </c>
      <c r="DX71" s="125">
        <v>894.3</v>
      </c>
      <c r="DY71" s="125" t="s">
        <v>490</v>
      </c>
      <c r="DZ71" s="125">
        <v>3.16</v>
      </c>
      <c r="EA71" s="125">
        <v>0</v>
      </c>
      <c r="EC71" s="166"/>
      <c r="ED71" s="166">
        <v>9</v>
      </c>
      <c r="EE71" s="166">
        <v>5</v>
      </c>
      <c r="EF71" s="166"/>
      <c r="EG71" s="166">
        <v>2</v>
      </c>
      <c r="EH71" s="166">
        <v>1</v>
      </c>
      <c r="EI71" s="166">
        <v>165</v>
      </c>
      <c r="EJ71" s="166">
        <v>95</v>
      </c>
      <c r="EK71" s="167">
        <f t="shared" si="39"/>
        <v>34.894398530762167</v>
      </c>
      <c r="EL71" s="166">
        <v>1</v>
      </c>
      <c r="EM71" s="168" t="s">
        <v>490</v>
      </c>
      <c r="EN71" s="166">
        <v>1</v>
      </c>
      <c r="EO71" s="166">
        <v>1</v>
      </c>
      <c r="EP71" s="166">
        <v>2</v>
      </c>
      <c r="EQ71" s="1230">
        <v>43055</v>
      </c>
      <c r="ER71" s="506">
        <v>7462</v>
      </c>
      <c r="ES71" s="578"/>
      <c r="ET71" s="578"/>
      <c r="EU71" s="578"/>
      <c r="EV71" s="578"/>
      <c r="EW71" s="596"/>
      <c r="EX71" s="944"/>
      <c r="EY71" s="945"/>
      <c r="EZ71" s="599">
        <v>8</v>
      </c>
      <c r="FA71" s="578">
        <v>139135</v>
      </c>
      <c r="FB71" s="578">
        <v>10</v>
      </c>
      <c r="FC71" s="600">
        <v>1739.1875</v>
      </c>
      <c r="FD71" s="601">
        <v>1476.5701875000002</v>
      </c>
      <c r="FE71" s="602"/>
      <c r="FF71" s="942"/>
      <c r="FG71" s="604">
        <v>1.2109143304777714</v>
      </c>
      <c r="FH71" s="674"/>
      <c r="FI71" s="590" t="e">
        <v>#DIV/0!</v>
      </c>
      <c r="FJ71" s="519">
        <v>1788</v>
      </c>
      <c r="FK71" s="607" t="s">
        <v>507</v>
      </c>
      <c r="FL71" s="133"/>
      <c r="FM71" s="122">
        <v>84.9</v>
      </c>
      <c r="FP71" s="172">
        <v>84.9</v>
      </c>
      <c r="FQ71" s="213">
        <f>FD71/1000</f>
        <v>1.4765701875000001</v>
      </c>
      <c r="FR71" s="133"/>
      <c r="FS71" s="174">
        <v>10</v>
      </c>
      <c r="FU71" s="175" t="s">
        <v>580</v>
      </c>
      <c r="FV71" s="175" t="s">
        <v>497</v>
      </c>
      <c r="FW71" s="125">
        <v>0</v>
      </c>
      <c r="FX71" s="125">
        <v>2</v>
      </c>
      <c r="FY71" s="125">
        <v>0</v>
      </c>
      <c r="FZ71" s="175" t="s">
        <v>832</v>
      </c>
      <c r="GE71" s="175" t="s">
        <v>833</v>
      </c>
      <c r="GF71" s="175" t="s">
        <v>834</v>
      </c>
      <c r="GG71" s="125">
        <v>0</v>
      </c>
      <c r="GH71" s="175">
        <v>0</v>
      </c>
      <c r="GI71" s="175" t="s">
        <v>835</v>
      </c>
      <c r="GJ71" s="165"/>
      <c r="GK71" s="214">
        <v>43062</v>
      </c>
      <c r="GL71" s="1271" t="s">
        <v>497</v>
      </c>
      <c r="GM71" s="1231">
        <f t="shared" si="38"/>
        <v>0</v>
      </c>
      <c r="GN71" s="178"/>
      <c r="GP71" s="340">
        <v>1.9</v>
      </c>
      <c r="GR71" s="165"/>
      <c r="GS71" s="165"/>
      <c r="GT71" s="165"/>
      <c r="GU71" s="122"/>
      <c r="HI71" s="371"/>
      <c r="HJ71" s="991"/>
      <c r="HK71" s="991"/>
      <c r="HL71" s="991"/>
      <c r="HM71" s="991"/>
      <c r="HN71" s="991"/>
      <c r="HO71" s="1022"/>
      <c r="HP71" s="1022"/>
      <c r="HQ71" s="991"/>
      <c r="HR71" s="991"/>
      <c r="HS71" s="991"/>
      <c r="HT71" s="991"/>
      <c r="HU71" s="991"/>
      <c r="HV71" s="991"/>
      <c r="HW71" s="991"/>
      <c r="HX71" s="991"/>
      <c r="HY71" s="991"/>
      <c r="HZ71" s="991"/>
      <c r="IA71" s="991"/>
      <c r="IB71" s="1022"/>
      <c r="IC71" s="991"/>
      <c r="ID71" s="991"/>
      <c r="IE71" s="991"/>
      <c r="IF71" s="991"/>
      <c r="IG71" s="991"/>
      <c r="IH71" s="991"/>
      <c r="II71" s="991"/>
      <c r="IJ71" s="991"/>
      <c r="IK71" s="1022"/>
      <c r="IL71" s="991"/>
      <c r="IM71" s="991"/>
      <c r="IN71" s="1022"/>
      <c r="IO71" s="991"/>
      <c r="IP71" s="991"/>
      <c r="IQ71" s="991"/>
      <c r="IR71" s="991"/>
      <c r="IS71" s="991"/>
      <c r="IT71" s="1022"/>
      <c r="IU71" s="991"/>
      <c r="IV71" s="991"/>
      <c r="IW71" s="991"/>
      <c r="IX71" s="991"/>
      <c r="IY71" s="991"/>
      <c r="IZ71" s="991"/>
      <c r="JA71" s="991"/>
      <c r="JB71" s="991"/>
      <c r="JC71" s="991"/>
      <c r="JD71" s="991"/>
      <c r="JE71" s="991"/>
      <c r="JF71" s="991"/>
      <c r="JG71" s="125"/>
      <c r="JH71" s="125"/>
      <c r="JI71" s="125"/>
      <c r="JJ71" s="182"/>
      <c r="JK71" s="183"/>
      <c r="JL71" s="183"/>
      <c r="JM71" s="183"/>
      <c r="JN71" s="183"/>
      <c r="JO71" s="183"/>
      <c r="JP71" s="183"/>
      <c r="JQ71" s="183"/>
      <c r="JR71" s="183"/>
      <c r="JS71" s="183"/>
      <c r="JT71" s="183"/>
      <c r="JU71" s="183"/>
      <c r="JV71" s="183"/>
      <c r="JW71" s="183"/>
      <c r="JX71" s="183"/>
      <c r="JY71" s="183"/>
      <c r="JZ71" s="183"/>
      <c r="KA71" s="183"/>
      <c r="KB71" s="183"/>
      <c r="KC71" s="183"/>
      <c r="KD71" s="183"/>
      <c r="KE71" s="183"/>
      <c r="KF71" s="183"/>
      <c r="KG71" s="183"/>
      <c r="KH71" s="183"/>
      <c r="KI71" s="183"/>
      <c r="KJ71" s="183"/>
      <c r="KK71" s="183"/>
      <c r="KL71" s="183"/>
      <c r="KM71" s="183"/>
      <c r="KN71" s="183"/>
      <c r="KO71" s="183"/>
      <c r="KP71" s="183"/>
      <c r="KQ71" s="183"/>
      <c r="KR71" s="183"/>
      <c r="KS71" s="183"/>
      <c r="KT71" s="183"/>
      <c r="KU71" s="183"/>
      <c r="KV71" s="183"/>
      <c r="KW71" s="183"/>
      <c r="KX71" s="183"/>
      <c r="KY71" s="183"/>
      <c r="KZ71" s="183"/>
      <c r="LA71" s="183"/>
      <c r="LB71" s="183"/>
      <c r="LC71" s="183"/>
      <c r="LD71" s="1434"/>
      <c r="LE71" s="125"/>
      <c r="LF71" s="125"/>
      <c r="LG71" s="125"/>
      <c r="LH71" s="125"/>
      <c r="LI71" s="125"/>
      <c r="LJ71" s="125"/>
      <c r="LK71" s="125"/>
      <c r="LL71" s="125"/>
      <c r="LM71" s="125"/>
      <c r="LN71" s="125"/>
      <c r="LO71" s="125"/>
      <c r="LP71" s="125"/>
      <c r="LQ71" s="125"/>
      <c r="LR71" s="175"/>
      <c r="LS71" s="175"/>
      <c r="LT71" s="175"/>
      <c r="LU71" s="175"/>
      <c r="LV71" s="175"/>
      <c r="LW71" s="175"/>
      <c r="LX71" s="175"/>
      <c r="LY71" s="183"/>
      <c r="LZ71" s="183"/>
    </row>
    <row r="72" spans="1:338" ht="14.45" hidden="1" customHeight="1">
      <c r="A72" s="122">
        <v>77</v>
      </c>
      <c r="B72" s="122">
        <f>COUNTIFS($D$3:D72,D72,$F$3:F72,F72)</f>
        <v>1</v>
      </c>
      <c r="C72" s="184">
        <v>10364</v>
      </c>
      <c r="D72" s="398" t="s">
        <v>924</v>
      </c>
      <c r="E72" s="188" t="s">
        <v>692</v>
      </c>
      <c r="F72" s="187">
        <v>6451131951</v>
      </c>
      <c r="G72" s="125">
        <f>LEFT(H72,4)-CONCATENATE(19,LEFT(F72,2))</f>
        <v>55</v>
      </c>
      <c r="H72" s="398" t="s">
        <v>737</v>
      </c>
      <c r="I72" s="572" t="s">
        <v>925</v>
      </c>
      <c r="J72" s="751" t="s">
        <v>763</v>
      </c>
      <c r="K72" s="188" t="s">
        <v>478</v>
      </c>
      <c r="L72" s="125">
        <v>11</v>
      </c>
      <c r="M72" s="188" t="s">
        <v>604</v>
      </c>
      <c r="N72" s="188" t="s">
        <v>490</v>
      </c>
      <c r="O72" s="125" t="s">
        <v>922</v>
      </c>
      <c r="P72" s="188" t="s">
        <v>922</v>
      </c>
      <c r="Q72" s="125"/>
      <c r="R72" s="125"/>
      <c r="S72" s="530" t="s">
        <v>598</v>
      </c>
      <c r="T72" s="530" t="s">
        <v>523</v>
      </c>
      <c r="U72" s="530" t="s">
        <v>484</v>
      </c>
      <c r="V72" s="609" t="s">
        <v>599</v>
      </c>
      <c r="W72" s="530">
        <v>8.5</v>
      </c>
      <c r="X72" s="1008" t="s">
        <v>484</v>
      </c>
      <c r="Y72" s="1008" t="s">
        <v>484</v>
      </c>
      <c r="Z72" s="569" t="s">
        <v>550</v>
      </c>
      <c r="AA72" s="125"/>
      <c r="AB72" s="175"/>
      <c r="AC72" s="532">
        <v>25992</v>
      </c>
      <c r="AD72" s="533">
        <v>650</v>
      </c>
      <c r="AE72" s="125"/>
      <c r="AF72" s="125"/>
      <c r="AG72" s="534" t="s">
        <v>507</v>
      </c>
      <c r="AH72" s="1015">
        <v>1000</v>
      </c>
      <c r="AK72" s="122"/>
      <c r="AM72" s="362"/>
      <c r="AN72" s="363"/>
      <c r="AO72" s="1024">
        <v>20.8</v>
      </c>
      <c r="AP72" s="137">
        <v>58.6</v>
      </c>
      <c r="AQ72" s="138">
        <v>18.600000000000001</v>
      </c>
      <c r="AR72" s="139">
        <f t="shared" si="26"/>
        <v>98</v>
      </c>
      <c r="AS72" s="140">
        <f t="shared" si="27"/>
        <v>0.35494880546075086</v>
      </c>
      <c r="AT72" s="141">
        <f t="shared" si="28"/>
        <v>6.6020477815699667</v>
      </c>
      <c r="AU72" s="142">
        <f t="shared" si="29"/>
        <v>0.26943005181347152</v>
      </c>
      <c r="AV72" s="353">
        <v>19.0944</v>
      </c>
      <c r="AW72" s="143">
        <f t="shared" si="35"/>
        <v>91.8</v>
      </c>
      <c r="AX72" s="144">
        <v>0.66559999999999997</v>
      </c>
      <c r="AY72" s="364">
        <v>3.2</v>
      </c>
      <c r="AZ72" s="354" t="s">
        <v>487</v>
      </c>
      <c r="BA72" s="365">
        <v>55.1</v>
      </c>
      <c r="BB72" s="355">
        <v>0.05</v>
      </c>
      <c r="BC72" s="357"/>
      <c r="BD72" s="357"/>
      <c r="BE72" s="357"/>
      <c r="BF72" s="357"/>
      <c r="BG72" s="145"/>
      <c r="BH72" s="135">
        <v>442.86977018267532</v>
      </c>
      <c r="BI72" s="261">
        <v>0.82</v>
      </c>
      <c r="BJ72" s="122">
        <v>47</v>
      </c>
      <c r="BK72" s="145">
        <v>53.6</v>
      </c>
      <c r="BL72" s="150">
        <f>BJ72/BK72</f>
        <v>0.87686567164179097</v>
      </c>
      <c r="BM72" s="206">
        <v>0.1</v>
      </c>
      <c r="BN72" s="153">
        <f t="shared" si="37"/>
        <v>0.48076923076923073</v>
      </c>
      <c r="BO72" s="149" t="s">
        <v>487</v>
      </c>
      <c r="BP72" s="143">
        <v>59</v>
      </c>
      <c r="BQ72" s="359">
        <v>80</v>
      </c>
      <c r="BR72" s="174">
        <v>61532.380952380947</v>
      </c>
      <c r="BS72" s="153">
        <f t="shared" si="32"/>
        <v>44.5</v>
      </c>
      <c r="BT72" s="149">
        <v>94.6</v>
      </c>
      <c r="BU72" s="174">
        <v>12659.272727272728</v>
      </c>
      <c r="BV72" s="153">
        <f>100-BT72</f>
        <v>5.4000000000000057</v>
      </c>
      <c r="BW72" s="1039">
        <f>BY72+CA72+CC72</f>
        <v>54.528678118609406</v>
      </c>
      <c r="BX72" s="145">
        <v>29</v>
      </c>
      <c r="BY72" s="145">
        <f>BX72*AP72/(CB72+BZ72+BX72+BV72)</f>
        <v>17.376278118609406</v>
      </c>
      <c r="BZ72" s="145">
        <v>15.5</v>
      </c>
      <c r="CA72" s="145">
        <f>BZ72*AP72/100</f>
        <v>9.0830000000000002</v>
      </c>
      <c r="CB72" s="145">
        <v>47.9</v>
      </c>
      <c r="CC72" s="145">
        <f>CB72*AP72/100</f>
        <v>28.069400000000002</v>
      </c>
      <c r="CD72" s="366">
        <v>1.03</v>
      </c>
      <c r="CJ72" s="264">
        <v>68.3</v>
      </c>
      <c r="CK72" s="265">
        <v>6821.090909090909</v>
      </c>
      <c r="CL72" s="143">
        <f t="shared" si="33"/>
        <v>1.8709677419354838</v>
      </c>
      <c r="CM72" s="145"/>
      <c r="CN72" s="145"/>
      <c r="CO72" s="145"/>
      <c r="CP72" s="357"/>
      <c r="CQ72" s="357"/>
      <c r="CR72" s="357"/>
      <c r="CS72" s="357"/>
      <c r="CT72" s="145">
        <v>60.710000000000008</v>
      </c>
      <c r="CU72" s="145"/>
      <c r="CV72" s="145"/>
      <c r="CW72" s="172"/>
      <c r="CX72" s="172"/>
      <c r="CY72" s="143"/>
      <c r="CZ72" s="145"/>
      <c r="DA72" s="209">
        <v>1</v>
      </c>
      <c r="DB72" s="149" t="s">
        <v>300</v>
      </c>
      <c r="DC72" s="122"/>
      <c r="DD72" s="239"/>
      <c r="DE72" s="125"/>
      <c r="DF72" s="125"/>
      <c r="DG72" s="398"/>
      <c r="DH72" s="414"/>
      <c r="DI72" s="125" t="s">
        <v>515</v>
      </c>
      <c r="DJ72" s="267" t="s">
        <v>507</v>
      </c>
      <c r="DK72" s="166">
        <v>2</v>
      </c>
      <c r="DL72" s="166"/>
      <c r="DM72" s="166" t="s">
        <v>512</v>
      </c>
      <c r="DN72" s="164">
        <v>0</v>
      </c>
      <c r="DO72" s="166">
        <v>0</v>
      </c>
      <c r="DP72" s="166"/>
      <c r="DQ72" s="166"/>
      <c r="DR72" s="165" t="s">
        <v>926</v>
      </c>
      <c r="DS72" s="125" t="s">
        <v>490</v>
      </c>
      <c r="DT72" s="125" t="s">
        <v>490</v>
      </c>
      <c r="DU72" s="125" t="s">
        <v>490</v>
      </c>
      <c r="DV72" s="125" t="s">
        <v>490</v>
      </c>
      <c r="DW72" s="125" t="s">
        <v>490</v>
      </c>
      <c r="DX72" s="125" t="s">
        <v>490</v>
      </c>
      <c r="DY72" s="125" t="s">
        <v>490</v>
      </c>
      <c r="DZ72" s="125" t="s">
        <v>490</v>
      </c>
      <c r="EA72" s="125" t="s">
        <v>490</v>
      </c>
      <c r="EC72" s="166">
        <v>1</v>
      </c>
      <c r="ED72" s="166"/>
      <c r="EE72" s="166">
        <v>11</v>
      </c>
      <c r="EF72" s="166">
        <v>10</v>
      </c>
      <c r="EG72" s="166">
        <v>2</v>
      </c>
      <c r="EH72" s="166">
        <v>0</v>
      </c>
      <c r="EI72" s="166">
        <v>165</v>
      </c>
      <c r="EJ72" s="166">
        <v>70</v>
      </c>
      <c r="EK72" s="167">
        <f t="shared" si="39"/>
        <v>25.711662075298438</v>
      </c>
      <c r="EL72" s="166">
        <v>1</v>
      </c>
      <c r="EM72" s="166"/>
      <c r="EN72" s="166">
        <v>2</v>
      </c>
      <c r="EO72" s="166">
        <v>1</v>
      </c>
      <c r="EP72" s="316"/>
      <c r="EQ72" s="1230">
        <v>43522</v>
      </c>
      <c r="ER72" s="628">
        <v>10364</v>
      </c>
      <c r="ES72" s="682">
        <v>57</v>
      </c>
      <c r="ET72" s="611">
        <v>35360</v>
      </c>
      <c r="EU72" s="611">
        <v>2</v>
      </c>
      <c r="EV72" s="600">
        <f>ET72/ES72*EU72</f>
        <v>1240.7017543859649</v>
      </c>
      <c r="EW72" s="612">
        <v>7247</v>
      </c>
      <c r="EX72" s="613">
        <f>EW72/ES72*EU72</f>
        <v>254.28070175438597</v>
      </c>
      <c r="EY72" s="563">
        <f>L72*EX72</f>
        <v>2797.0877192982457</v>
      </c>
      <c r="EZ72" s="742"/>
      <c r="FA72" s="619"/>
      <c r="FB72" s="619"/>
      <c r="FC72" s="564"/>
      <c r="FD72" s="620"/>
      <c r="FE72" s="621"/>
      <c r="FF72" s="622"/>
      <c r="FG72" s="566"/>
      <c r="FH72" s="753"/>
      <c r="FI72" s="531"/>
      <c r="FJ72" s="441"/>
      <c r="FK72" s="125"/>
      <c r="FL72" s="133"/>
      <c r="FM72" s="172">
        <f>EW72*100/ET72</f>
        <v>20.494909502262445</v>
      </c>
      <c r="FN72" s="213">
        <f>EX72/1000</f>
        <v>0.254280701754386</v>
      </c>
      <c r="FP72" s="172">
        <v>20.494909502262445</v>
      </c>
      <c r="FQ72" s="213">
        <v>0.254280701754386</v>
      </c>
      <c r="FR72" s="222"/>
      <c r="FS72" s="222"/>
      <c r="FT72" s="223"/>
      <c r="FU72" s="223"/>
      <c r="FV72" s="223"/>
      <c r="FW72" s="166">
        <v>0</v>
      </c>
      <c r="FX72" s="166">
        <v>3</v>
      </c>
      <c r="FY72" s="166">
        <v>0</v>
      </c>
      <c r="FZ72" s="345"/>
      <c r="GA72" s="166"/>
      <c r="GB72" s="166"/>
      <c r="GC72" s="166"/>
      <c r="GD72" s="166">
        <v>1</v>
      </c>
      <c r="GE72" s="375">
        <v>43522</v>
      </c>
      <c r="GF72" s="345" t="s">
        <v>927</v>
      </c>
      <c r="GG72" s="166" t="s">
        <v>687</v>
      </c>
      <c r="GH72" s="345"/>
      <c r="GI72" s="242" t="s">
        <v>928</v>
      </c>
      <c r="GJ72" s="346"/>
      <c r="GK72" s="214">
        <v>43522</v>
      </c>
      <c r="GL72" s="1232" t="s">
        <v>497</v>
      </c>
      <c r="GM72" s="1231">
        <f t="shared" si="38"/>
        <v>0</v>
      </c>
      <c r="GN72" s="347" t="s">
        <v>734</v>
      </c>
      <c r="GO72" s="349">
        <v>0.97982014270000006</v>
      </c>
      <c r="GP72" s="348">
        <v>7.0347665333375983E-2</v>
      </c>
      <c r="GQ72" s="349">
        <v>0.39179763200000023</v>
      </c>
      <c r="GR72" s="350"/>
      <c r="GS72" s="350"/>
      <c r="GT72" s="350"/>
      <c r="GU72" s="122"/>
      <c r="HI72" s="371"/>
      <c r="HJ72" s="991"/>
      <c r="HK72" s="991"/>
      <c r="HL72" s="991"/>
      <c r="HM72" s="991"/>
      <c r="HN72" s="991"/>
      <c r="HO72" s="1022"/>
      <c r="HP72" s="1022"/>
      <c r="HQ72" s="991"/>
      <c r="HR72" s="991"/>
      <c r="HS72" s="991"/>
      <c r="HT72" s="991"/>
      <c r="HU72" s="991"/>
      <c r="HV72" s="991"/>
      <c r="HW72" s="991"/>
      <c r="HX72" s="991"/>
      <c r="HY72" s="991"/>
      <c r="HZ72" s="991"/>
      <c r="IA72" s="991"/>
      <c r="IB72" s="1022"/>
      <c r="IC72" s="991"/>
      <c r="ID72" s="991"/>
      <c r="IE72" s="991"/>
      <c r="IF72" s="991"/>
      <c r="IG72" s="991"/>
      <c r="IH72" s="991"/>
      <c r="II72" s="991"/>
      <c r="IJ72" s="991"/>
      <c r="IK72" s="1022"/>
      <c r="IL72" s="991"/>
      <c r="IM72" s="991"/>
      <c r="IN72" s="1022"/>
      <c r="IO72" s="991"/>
      <c r="IP72" s="991"/>
      <c r="IQ72" s="991"/>
      <c r="IR72" s="991"/>
      <c r="IS72" s="991"/>
      <c r="IT72" s="1022"/>
      <c r="IU72" s="991"/>
      <c r="IV72" s="991"/>
      <c r="IW72" s="991"/>
      <c r="IX72" s="991"/>
      <c r="IY72" s="991"/>
      <c r="IZ72" s="991"/>
      <c r="JA72" s="991"/>
      <c r="JB72" s="991"/>
      <c r="JC72" s="991"/>
      <c r="JD72" s="991"/>
      <c r="JE72" s="991"/>
      <c r="JF72" s="991"/>
      <c r="JG72" s="125"/>
      <c r="JH72" s="125"/>
      <c r="JI72" s="125"/>
      <c r="JJ72" s="241">
        <v>41.8</v>
      </c>
      <c r="JK72" s="166">
        <v>0.23</v>
      </c>
      <c r="JL72" s="166">
        <v>2050000</v>
      </c>
      <c r="JM72" s="167">
        <v>19.100000000000001</v>
      </c>
      <c r="JN72" s="167">
        <v>2</v>
      </c>
      <c r="JO72" s="166">
        <v>1760000</v>
      </c>
      <c r="JP72" s="368">
        <v>2797.0877192982457</v>
      </c>
      <c r="JQ72" s="369">
        <f>JN72*JP72/100</f>
        <v>55.941754385964913</v>
      </c>
      <c r="JR72" s="166">
        <v>1.23</v>
      </c>
      <c r="JS72" s="166">
        <v>1790000</v>
      </c>
      <c r="JT72" s="372">
        <f>JN72-JR72</f>
        <v>0.77</v>
      </c>
      <c r="JU72" s="166"/>
      <c r="JV72" s="369">
        <f>JQ72*JN72/100</f>
        <v>1.1188350877192983</v>
      </c>
      <c r="JW72" s="369">
        <f>JR72*JQ72/100</f>
        <v>0.68808357894736849</v>
      </c>
      <c r="JX72" s="369">
        <f>JV72-JW72</f>
        <v>0.4307515087719298</v>
      </c>
      <c r="JY72" s="160">
        <v>11</v>
      </c>
      <c r="JZ72" s="369">
        <f>JV72/JY72</f>
        <v>0.10171228070175439</v>
      </c>
      <c r="KA72" s="369">
        <f>JW72/JY72</f>
        <v>6.2553052631578954E-2</v>
      </c>
      <c r="KB72" s="369">
        <f>JQ72/JY72</f>
        <v>5.085614035087719</v>
      </c>
      <c r="KC72" s="167">
        <v>13.4</v>
      </c>
      <c r="KD72" s="167">
        <v>44.2</v>
      </c>
      <c r="KE72" s="166">
        <v>2023</v>
      </c>
      <c r="KF72" s="166">
        <v>1.87</v>
      </c>
      <c r="KG72" s="166">
        <v>4358</v>
      </c>
      <c r="KH72" s="166">
        <v>74.2</v>
      </c>
      <c r="KI72" s="166">
        <v>9163</v>
      </c>
      <c r="KJ72" s="166">
        <v>3.02</v>
      </c>
      <c r="KK72" s="166">
        <v>30894</v>
      </c>
      <c r="KL72" s="166">
        <v>82.8</v>
      </c>
      <c r="KM72" s="166">
        <v>4983</v>
      </c>
      <c r="KN72" s="166">
        <v>78.099999999999994</v>
      </c>
      <c r="KO72" s="166">
        <v>12464</v>
      </c>
      <c r="KP72" s="167">
        <v>18.399999999999999</v>
      </c>
      <c r="KQ72" s="166">
        <v>49.5</v>
      </c>
      <c r="KR72" s="166">
        <v>93.1</v>
      </c>
      <c r="KS72" s="166">
        <v>11272</v>
      </c>
      <c r="KT72" s="166">
        <v>98.5</v>
      </c>
      <c r="KU72" s="166">
        <v>1690</v>
      </c>
      <c r="KV72" s="166">
        <v>35.700000000000003</v>
      </c>
      <c r="KW72" s="166">
        <v>4520</v>
      </c>
      <c r="KX72" s="166">
        <v>72.5</v>
      </c>
      <c r="KY72" s="166">
        <v>9979</v>
      </c>
      <c r="KZ72" s="166">
        <v>1.63</v>
      </c>
      <c r="LA72" s="166">
        <v>10477</v>
      </c>
      <c r="LB72" s="166">
        <v>13.3</v>
      </c>
      <c r="LC72" s="166">
        <v>3263</v>
      </c>
      <c r="LD72" s="974">
        <v>66.400000000000006</v>
      </c>
      <c r="LE72" s="125"/>
      <c r="LF72" s="125"/>
      <c r="LG72" s="125"/>
      <c r="LH72" s="125"/>
      <c r="LI72" s="125"/>
      <c r="LJ72" s="125"/>
      <c r="LK72" s="125"/>
      <c r="LL72" s="125"/>
      <c r="LM72" s="125"/>
      <c r="LN72" s="125"/>
      <c r="LO72" s="125"/>
      <c r="LP72" s="125"/>
      <c r="LQ72" s="125"/>
      <c r="LR72" s="175"/>
      <c r="LS72" s="175"/>
      <c r="LT72" s="175"/>
      <c r="LU72" s="175"/>
      <c r="LV72" s="175"/>
      <c r="LW72" s="175"/>
      <c r="LX72" s="175"/>
      <c r="LY72" s="183"/>
      <c r="LZ72" s="183"/>
    </row>
    <row r="73" spans="1:338" ht="14.45" hidden="1" customHeight="1">
      <c r="A73" s="122">
        <v>243</v>
      </c>
      <c r="B73" s="122">
        <f>COUNTIFS($D$3:D73,D73,$F$3:F73,F73)</f>
        <v>1</v>
      </c>
      <c r="C73" s="268">
        <v>7209</v>
      </c>
      <c r="D73" s="398" t="s">
        <v>1079</v>
      </c>
      <c r="E73" s="188" t="s">
        <v>649</v>
      </c>
      <c r="F73" s="187">
        <v>470316041</v>
      </c>
      <c r="G73" s="125">
        <v>70</v>
      </c>
      <c r="H73" s="398" t="s">
        <v>1239</v>
      </c>
      <c r="I73" s="503" t="s">
        <v>547</v>
      </c>
      <c r="J73" s="504" t="s">
        <v>477</v>
      </c>
      <c r="K73" s="175" t="s">
        <v>478</v>
      </c>
      <c r="L73" s="125">
        <v>10</v>
      </c>
      <c r="M73" s="188">
        <v>1</v>
      </c>
      <c r="N73" s="188"/>
      <c r="O73" s="188"/>
      <c r="P73" s="553" t="s">
        <v>1097</v>
      </c>
      <c r="Q73" s="553"/>
      <c r="R73" s="553"/>
      <c r="S73" s="530" t="s">
        <v>550</v>
      </c>
      <c r="T73" s="573" t="s">
        <v>481</v>
      </c>
      <c r="U73" s="574" t="s">
        <v>660</v>
      </c>
      <c r="V73" s="530" t="s">
        <v>481</v>
      </c>
      <c r="W73" s="575" t="s">
        <v>483</v>
      </c>
      <c r="X73" s="999" t="s">
        <v>484</v>
      </c>
      <c r="Y73" s="999" t="s">
        <v>653</v>
      </c>
      <c r="Z73" s="594"/>
      <c r="AA73" s="578"/>
      <c r="AB73" s="341">
        <v>435</v>
      </c>
      <c r="AC73" s="341"/>
      <c r="AD73" s="341"/>
      <c r="AE73" s="341"/>
      <c r="AF73" s="341"/>
      <c r="AG73" s="607" t="s">
        <v>507</v>
      </c>
      <c r="AH73" s="1009"/>
      <c r="AI73" s="122">
        <v>11.5</v>
      </c>
      <c r="AJ73" s="122">
        <v>77.400000000000006</v>
      </c>
      <c r="AK73" s="134">
        <v>8.9009999999999998</v>
      </c>
      <c r="AL73" s="122">
        <v>114511</v>
      </c>
      <c r="AM73" s="135">
        <v>45.804400000000001</v>
      </c>
      <c r="AN73" s="122">
        <v>4</v>
      </c>
      <c r="AO73" s="1024">
        <v>10.1</v>
      </c>
      <c r="AP73" s="137">
        <v>42.2</v>
      </c>
      <c r="AQ73" s="138">
        <v>42.9</v>
      </c>
      <c r="AR73" s="139">
        <f t="shared" si="26"/>
        <v>95.2</v>
      </c>
      <c r="AS73" s="140">
        <f t="shared" si="27"/>
        <v>0.23933649289099523</v>
      </c>
      <c r="AT73" s="141">
        <f t="shared" si="28"/>
        <v>10.267535545023696</v>
      </c>
      <c r="AU73" s="142">
        <f t="shared" si="29"/>
        <v>0.11868390129259695</v>
      </c>
      <c r="AV73" s="143">
        <v>8.9949999999999992</v>
      </c>
      <c r="AW73" s="143">
        <f t="shared" si="35"/>
        <v>89.059405940594061</v>
      </c>
      <c r="AX73" s="144">
        <v>0.6</v>
      </c>
      <c r="AY73" s="145">
        <f>AX73*100/AO73</f>
        <v>5.9405940594059405</v>
      </c>
      <c r="BA73" s="204"/>
      <c r="BB73" s="305">
        <v>5.6299999999999996E-3</v>
      </c>
      <c r="BC73" s="148"/>
      <c r="BD73" s="148"/>
      <c r="BG73" s="145"/>
      <c r="BI73" s="234">
        <v>9.09</v>
      </c>
      <c r="BJ73" s="143">
        <v>47</v>
      </c>
      <c r="BK73" s="143">
        <v>52.6</v>
      </c>
      <c r="BL73" s="150">
        <v>0.8944281524926686</v>
      </c>
      <c r="BM73" s="151" t="s">
        <v>487</v>
      </c>
      <c r="BN73" s="122" t="s">
        <v>487</v>
      </c>
      <c r="BO73" s="149" t="s">
        <v>487</v>
      </c>
      <c r="BP73" s="152">
        <v>14.2</v>
      </c>
      <c r="BQ73" s="307">
        <v>14.7</v>
      </c>
      <c r="BR73" s="218">
        <v>8497.8571428571431</v>
      </c>
      <c r="BS73" s="153">
        <f t="shared" si="32"/>
        <v>80.87</v>
      </c>
      <c r="BT73" s="152">
        <v>92.3</v>
      </c>
      <c r="BU73" s="218">
        <v>9603.6</v>
      </c>
      <c r="BV73" s="152">
        <f>100-BT73</f>
        <v>7.7000000000000028</v>
      </c>
      <c r="BW73" s="1039">
        <f>BY73+CA73+CC73</f>
        <v>42.187339999999999</v>
      </c>
      <c r="BX73" s="152">
        <v>0.87</v>
      </c>
      <c r="BY73" s="145">
        <f>BX73*AP73/100</f>
        <v>0.36714000000000008</v>
      </c>
      <c r="BZ73" s="152">
        <v>80</v>
      </c>
      <c r="CA73" s="145">
        <f>BZ73*AP73/100</f>
        <v>33.76</v>
      </c>
      <c r="CB73" s="152">
        <v>19.100000000000001</v>
      </c>
      <c r="CC73" s="145">
        <f>CB73*AP73/100</f>
        <v>8.0602000000000018</v>
      </c>
      <c r="CD73" s="208"/>
      <c r="CE73" s="264">
        <v>83.5</v>
      </c>
      <c r="CF73" s="265">
        <v>5112.0555555555557</v>
      </c>
      <c r="CG73" s="264">
        <v>69.8</v>
      </c>
      <c r="CH73" s="265">
        <v>3644</v>
      </c>
      <c r="CI73" s="264">
        <v>5.61</v>
      </c>
      <c r="CJ73" s="264">
        <v>57.6</v>
      </c>
      <c r="CK73" s="265">
        <v>3834.5555555555557</v>
      </c>
      <c r="CL73" s="157">
        <f t="shared" si="33"/>
        <v>1.0874999999999999E-2</v>
      </c>
      <c r="CM73" s="145"/>
      <c r="CN73" s="145"/>
      <c r="CO73" s="145"/>
      <c r="CP73" s="148"/>
      <c r="CT73" s="145"/>
      <c r="CU73" s="145"/>
      <c r="CV73" s="145"/>
      <c r="CW73" s="145"/>
      <c r="CX73" s="145"/>
      <c r="CY73" s="158"/>
      <c r="CZ73" s="145"/>
      <c r="DA73" s="158">
        <v>2</v>
      </c>
      <c r="DB73" s="158" t="s">
        <v>751</v>
      </c>
      <c r="DE73" s="308"/>
      <c r="DF73" s="308"/>
      <c r="DG73" s="308"/>
      <c r="DH73" s="579"/>
      <c r="DI73" s="160" t="s">
        <v>489</v>
      </c>
      <c r="DJ73" s="595" t="s">
        <v>507</v>
      </c>
      <c r="DK73" s="162">
        <v>2</v>
      </c>
      <c r="DL73" s="163" t="s">
        <v>741</v>
      </c>
      <c r="DM73" s="163" t="s">
        <v>476</v>
      </c>
      <c r="DN73" s="166" t="s">
        <v>686</v>
      </c>
      <c r="DO73" s="163">
        <v>0</v>
      </c>
      <c r="DP73" s="168" t="s">
        <v>490</v>
      </c>
      <c r="DQ73" s="163" t="s">
        <v>490</v>
      </c>
      <c r="DR73" s="165" t="s">
        <v>490</v>
      </c>
      <c r="DS73" s="125" t="s">
        <v>490</v>
      </c>
      <c r="DT73" s="125">
        <v>435</v>
      </c>
      <c r="DU73" s="125">
        <v>24.6</v>
      </c>
      <c r="DV73" s="125">
        <v>75.400000000000006</v>
      </c>
      <c r="DW73" s="125" t="s">
        <v>490</v>
      </c>
      <c r="DX73" s="125" t="s">
        <v>490</v>
      </c>
      <c r="DY73" s="125" t="s">
        <v>490</v>
      </c>
      <c r="DZ73" s="125" t="s">
        <v>490</v>
      </c>
      <c r="EA73" s="125">
        <v>0</v>
      </c>
      <c r="EC73" s="163">
        <v>2</v>
      </c>
      <c r="ED73" s="163">
        <v>1</v>
      </c>
      <c r="EE73" s="166">
        <v>10</v>
      </c>
      <c r="EF73" s="163">
        <v>50</v>
      </c>
      <c r="EG73" s="163">
        <v>3</v>
      </c>
      <c r="EH73" s="163">
        <v>1</v>
      </c>
      <c r="EI73" s="163">
        <v>179</v>
      </c>
      <c r="EJ73" s="163">
        <v>110</v>
      </c>
      <c r="EK73" s="167">
        <f t="shared" si="39"/>
        <v>34.331013389095219</v>
      </c>
      <c r="EL73" s="163">
        <v>0</v>
      </c>
      <c r="EM73" s="168" t="s">
        <v>490</v>
      </c>
      <c r="EN73" s="163">
        <v>2</v>
      </c>
      <c r="EO73" s="163">
        <v>2</v>
      </c>
      <c r="EP73" s="163">
        <v>4</v>
      </c>
      <c r="EQ73" s="1238">
        <v>42940</v>
      </c>
      <c r="ER73" s="580">
        <v>7209</v>
      </c>
      <c r="ES73" s="200"/>
      <c r="ET73" s="200"/>
      <c r="EU73" s="200"/>
      <c r="EV73" s="200"/>
      <c r="EW73" s="581"/>
      <c r="EX73" s="582"/>
      <c r="EY73" s="583"/>
      <c r="EZ73" s="584">
        <v>41</v>
      </c>
      <c r="FA73" s="200">
        <v>1290000</v>
      </c>
      <c r="FB73" s="200">
        <v>10</v>
      </c>
      <c r="FC73" s="508">
        <v>3146.3414634146343</v>
      </c>
      <c r="FD73" s="585">
        <v>361.82926829268297</v>
      </c>
      <c r="FE73" s="586"/>
      <c r="FF73" s="587"/>
      <c r="FG73" s="588">
        <v>1.2022244691607684</v>
      </c>
      <c r="FH73" s="589"/>
      <c r="FI73" s="590" t="e">
        <v>#DIV/0!</v>
      </c>
      <c r="FJ73" s="1171">
        <v>435</v>
      </c>
      <c r="FK73" s="607" t="s">
        <v>507</v>
      </c>
      <c r="FL73" s="133"/>
      <c r="FM73" s="122">
        <v>11.5</v>
      </c>
      <c r="FP73" s="172">
        <v>11.5</v>
      </c>
      <c r="FQ73" s="213">
        <f>FD73/1000</f>
        <v>0.36182926829268297</v>
      </c>
      <c r="FR73" s="133"/>
      <c r="FS73" s="133"/>
      <c r="GF73" s="175"/>
      <c r="GJ73" s="165"/>
      <c r="GK73" s="214">
        <v>43012</v>
      </c>
      <c r="GL73" s="1232" t="s">
        <v>497</v>
      </c>
      <c r="GM73" s="1231">
        <f t="shared" si="38"/>
        <v>2</v>
      </c>
      <c r="GN73" s="178"/>
      <c r="GP73" s="179">
        <v>2.4423566763833695</v>
      </c>
      <c r="GR73" s="165"/>
      <c r="GS73" s="165"/>
      <c r="GT73" s="165"/>
      <c r="GU73" s="122"/>
      <c r="HI73" s="991"/>
      <c r="HJ73" s="991"/>
      <c r="HK73" s="991"/>
      <c r="HL73" s="991"/>
      <c r="HM73" s="991"/>
      <c r="HN73" s="991"/>
      <c r="HO73" s="1022"/>
      <c r="HP73" s="1022"/>
      <c r="HQ73" s="991"/>
      <c r="HR73" s="991"/>
      <c r="HS73" s="991"/>
      <c r="HT73" s="991"/>
      <c r="HU73" s="991"/>
      <c r="HV73" s="991"/>
      <c r="HW73" s="991"/>
      <c r="HX73" s="991"/>
      <c r="HY73" s="991"/>
      <c r="HZ73" s="991"/>
      <c r="IA73" s="991"/>
      <c r="IB73" s="1022"/>
      <c r="IC73" s="991"/>
      <c r="ID73" s="991"/>
      <c r="IE73" s="991"/>
      <c r="IF73" s="991"/>
      <c r="IG73" s="991"/>
      <c r="IH73" s="991"/>
      <c r="II73" s="991"/>
      <c r="IJ73" s="991"/>
      <c r="IK73" s="1022"/>
      <c r="IL73" s="991"/>
      <c r="IM73" s="991"/>
      <c r="IN73" s="1022"/>
      <c r="IO73" s="991"/>
      <c r="IP73" s="991"/>
      <c r="IQ73" s="991"/>
      <c r="IR73" s="991"/>
      <c r="IS73" s="991"/>
      <c r="IT73" s="1022"/>
      <c r="IU73" s="991"/>
      <c r="IV73" s="991"/>
      <c r="IW73" s="991"/>
      <c r="IX73" s="991"/>
      <c r="IY73" s="991"/>
      <c r="IZ73" s="991"/>
      <c r="JA73" s="991"/>
      <c r="JB73" s="991"/>
      <c r="JC73" s="991"/>
      <c r="JD73" s="991"/>
      <c r="JE73" s="991"/>
      <c r="JF73" s="991"/>
      <c r="JG73" s="991"/>
      <c r="JH73" s="991"/>
      <c r="JI73" s="180"/>
      <c r="JJ73" s="182"/>
      <c r="JK73" s="183"/>
      <c r="JL73" s="183"/>
      <c r="JM73" s="183"/>
      <c r="JN73" s="183"/>
      <c r="JO73" s="183"/>
      <c r="JP73" s="183"/>
      <c r="JQ73" s="183"/>
      <c r="JR73" s="183"/>
      <c r="JS73" s="183"/>
      <c r="JT73" s="183"/>
      <c r="JU73" s="183"/>
      <c r="JV73" s="183"/>
      <c r="JW73" s="183"/>
      <c r="JX73" s="183"/>
      <c r="JY73" s="183"/>
      <c r="JZ73" s="183"/>
      <c r="KA73" s="183"/>
      <c r="KB73" s="183"/>
      <c r="KC73" s="183"/>
      <c r="KD73" s="183"/>
      <c r="KE73" s="183"/>
      <c r="KF73" s="183"/>
      <c r="KG73" s="183"/>
      <c r="KH73" s="183"/>
      <c r="KI73" s="183"/>
      <c r="KJ73" s="183"/>
      <c r="KK73" s="183"/>
      <c r="KL73" s="183"/>
      <c r="KM73" s="183"/>
      <c r="KN73" s="183"/>
      <c r="KO73" s="183"/>
      <c r="KP73" s="183"/>
      <c r="KQ73" s="183"/>
      <c r="KR73" s="183"/>
      <c r="KS73" s="183"/>
      <c r="KT73" s="183"/>
      <c r="KU73" s="183"/>
      <c r="KV73" s="183"/>
      <c r="KW73" s="183"/>
      <c r="KX73" s="183"/>
      <c r="KY73" s="183"/>
      <c r="KZ73" s="183"/>
      <c r="LA73" s="183"/>
      <c r="LB73" s="183"/>
      <c r="LC73" s="183"/>
      <c r="LD73" s="183"/>
      <c r="LF73" s="122"/>
      <c r="LG73" s="122"/>
      <c r="LH73" s="122"/>
      <c r="LI73" s="122"/>
      <c r="LJ73" s="122"/>
      <c r="LK73" s="122"/>
      <c r="LL73" s="122"/>
      <c r="LM73" s="122"/>
      <c r="LN73" s="122"/>
      <c r="LO73" s="122"/>
      <c r="LP73" s="122"/>
      <c r="LQ73" s="122"/>
    </row>
    <row r="74" spans="1:338" ht="14.45" hidden="1" customHeight="1">
      <c r="A74" s="122">
        <v>24</v>
      </c>
      <c r="B74" s="122">
        <f>COUNTIFS($D$3:D74,D74,$F$3:F74,F74)</f>
        <v>1</v>
      </c>
      <c r="C74" s="184">
        <v>12247</v>
      </c>
      <c r="D74" s="398" t="s">
        <v>970</v>
      </c>
      <c r="E74" s="188" t="s">
        <v>877</v>
      </c>
      <c r="F74" s="187">
        <v>6458311013</v>
      </c>
      <c r="G74" s="125">
        <f>LEFT(H74,4)-CONCATENATE(IF(LEFT(F74, 2)&lt;MID(H74, 3, 4), 20, 19),LEFT(F74,2))</f>
        <v>56</v>
      </c>
      <c r="H74" s="398" t="s">
        <v>971</v>
      </c>
      <c r="I74" s="389" t="s">
        <v>972</v>
      </c>
      <c r="J74" s="751" t="s">
        <v>763</v>
      </c>
      <c r="K74" s="188" t="s">
        <v>478</v>
      </c>
      <c r="L74" s="125">
        <v>8</v>
      </c>
      <c r="M74" s="188">
        <v>2</v>
      </c>
      <c r="N74" s="188" t="s">
        <v>490</v>
      </c>
      <c r="O74" s="125"/>
      <c r="P74" s="125" t="s">
        <v>973</v>
      </c>
      <c r="Q74" s="553"/>
      <c r="R74" s="553"/>
      <c r="S74" s="188"/>
      <c r="T74" s="632" t="s">
        <v>974</v>
      </c>
      <c r="U74" s="632"/>
      <c r="V74" s="633" t="s">
        <v>975</v>
      </c>
      <c r="W74" s="535"/>
      <c r="X74" s="1005"/>
      <c r="Y74" s="1005"/>
      <c r="Z74" s="569"/>
      <c r="AA74" s="125" t="s">
        <v>532</v>
      </c>
      <c r="AB74" s="125"/>
      <c r="AC74" s="558">
        <v>129</v>
      </c>
      <c r="AD74" s="558">
        <v>1000</v>
      </c>
      <c r="AE74" s="183"/>
      <c r="AF74" s="183"/>
      <c r="AG74" s="183" t="s">
        <v>485</v>
      </c>
      <c r="AH74" s="1014">
        <v>50</v>
      </c>
      <c r="AI74"/>
      <c r="AJ74"/>
      <c r="AO74" s="1024">
        <v>40.6</v>
      </c>
      <c r="AP74" s="137">
        <v>45</v>
      </c>
      <c r="AQ74" s="138">
        <v>14.4</v>
      </c>
      <c r="AR74" s="139">
        <f t="shared" si="26"/>
        <v>100</v>
      </c>
      <c r="AS74" s="140">
        <f t="shared" si="27"/>
        <v>0.90222222222222226</v>
      </c>
      <c r="AT74" s="141">
        <f t="shared" si="28"/>
        <v>12.992000000000001</v>
      </c>
      <c r="AU74" s="142">
        <f t="shared" si="29"/>
        <v>0.6835016835016835</v>
      </c>
      <c r="AV74" s="143">
        <v>34.672400000000003</v>
      </c>
      <c r="AW74" s="143">
        <f t="shared" si="35"/>
        <v>85.4</v>
      </c>
      <c r="AX74" s="144">
        <v>3.8975999999999997</v>
      </c>
      <c r="AY74" s="143">
        <v>9.6</v>
      </c>
      <c r="AZ74" s="122" t="s">
        <v>487</v>
      </c>
      <c r="BA74" s="204">
        <v>17.2</v>
      </c>
      <c r="BB74" s="147" t="s">
        <v>487</v>
      </c>
      <c r="BC74" s="153">
        <v>0.3</v>
      </c>
      <c r="BD74" s="145">
        <v>86.6</v>
      </c>
      <c r="BE74" s="145">
        <v>64.2</v>
      </c>
      <c r="BF74" s="145">
        <v>66.900000000000006</v>
      </c>
      <c r="BG74" s="233">
        <v>5011.2</v>
      </c>
      <c r="BH74" s="135">
        <v>384</v>
      </c>
      <c r="BI74" s="234">
        <v>0.08</v>
      </c>
      <c r="BJ74" s="143">
        <v>32</v>
      </c>
      <c r="BK74" s="122">
        <v>68</v>
      </c>
      <c r="BL74" s="306">
        <f>BJ74/BK74</f>
        <v>0.47058823529411764</v>
      </c>
      <c r="BM74" s="206">
        <v>0.5</v>
      </c>
      <c r="BN74" s="153">
        <f>BM74*100/AO74</f>
        <v>1.2315270935960592</v>
      </c>
      <c r="BO74" s="122" t="s">
        <v>487</v>
      </c>
      <c r="BP74" s="122">
        <v>24.6</v>
      </c>
      <c r="BQ74" s="234">
        <v>83</v>
      </c>
      <c r="BR74" s="174">
        <v>66742.2</v>
      </c>
      <c r="BS74" s="153">
        <f t="shared" si="32"/>
        <v>24.5</v>
      </c>
      <c r="BT74" s="158">
        <v>84</v>
      </c>
      <c r="BU74" s="158">
        <v>8465</v>
      </c>
      <c r="BV74" s="153">
        <f>100-BT74</f>
        <v>16</v>
      </c>
      <c r="BW74" s="1039">
        <f>BY74+CA74+CC74</f>
        <v>44.324999999999996</v>
      </c>
      <c r="BX74" s="158">
        <v>13.6</v>
      </c>
      <c r="BY74" s="145">
        <f>BX74*AP74/100</f>
        <v>6.12</v>
      </c>
      <c r="BZ74" s="158">
        <v>10.9</v>
      </c>
      <c r="CA74" s="145">
        <f>BZ74*AP74/100</f>
        <v>4.9050000000000002</v>
      </c>
      <c r="CB74" s="158">
        <v>74</v>
      </c>
      <c r="CC74" s="145">
        <f>CB74*AP74/100</f>
        <v>33.299999999999997</v>
      </c>
      <c r="CD74" s="145">
        <v>0.56000000000000005</v>
      </c>
      <c r="CE74" s="151">
        <v>98.3</v>
      </c>
      <c r="CF74" s="235">
        <v>6008.7999999999993</v>
      </c>
      <c r="CG74" s="151">
        <v>92.9</v>
      </c>
      <c r="CH74" s="235">
        <v>3766.1</v>
      </c>
      <c r="CI74" s="151">
        <v>71</v>
      </c>
      <c r="CJ74" s="151">
        <v>77.3</v>
      </c>
      <c r="CK74" s="235">
        <v>2514.3999999999996</v>
      </c>
      <c r="CL74" s="143">
        <f t="shared" si="33"/>
        <v>1.2477064220183485</v>
      </c>
      <c r="CM74" s="145"/>
      <c r="CN74" s="145"/>
      <c r="CO74" s="145"/>
      <c r="CP74" s="153"/>
      <c r="CQ74" s="143"/>
      <c r="CR74" s="143"/>
      <c r="CS74" s="143"/>
      <c r="CT74" s="145"/>
      <c r="CU74" s="236"/>
      <c r="CV74" s="236"/>
      <c r="CW74" s="145"/>
      <c r="CX74" s="145"/>
      <c r="CZ74" s="145"/>
      <c r="DA74" s="397" t="s">
        <v>524</v>
      </c>
      <c r="DB74" s="237" t="s">
        <v>300</v>
      </c>
      <c r="DC74" s="238"/>
      <c r="DD74" s="239"/>
      <c r="DE74" s="125"/>
      <c r="DF74" s="125"/>
      <c r="DG74" s="125"/>
      <c r="DH74" s="414"/>
      <c r="DI74" s="125" t="s">
        <v>515</v>
      </c>
      <c r="DJ74" s="361" t="s">
        <v>485</v>
      </c>
      <c r="DK74" s="166">
        <v>2</v>
      </c>
      <c r="DL74" s="166"/>
      <c r="DM74" s="166" t="s">
        <v>976</v>
      </c>
      <c r="DN74" s="164">
        <v>0</v>
      </c>
      <c r="DO74" s="166">
        <v>0</v>
      </c>
      <c r="DP74" s="166" t="s">
        <v>481</v>
      </c>
      <c r="DQ74" s="166"/>
      <c r="DR74" s="165" t="s">
        <v>490</v>
      </c>
      <c r="DS74" s="125" t="s">
        <v>490</v>
      </c>
      <c r="DT74" s="125" t="s">
        <v>490</v>
      </c>
      <c r="DU74" s="125" t="s">
        <v>490</v>
      </c>
      <c r="DV74" s="125" t="s">
        <v>490</v>
      </c>
      <c r="DW74" s="125" t="s">
        <v>490</v>
      </c>
      <c r="DX74" s="125" t="s">
        <v>490</v>
      </c>
      <c r="DY74" s="125" t="s">
        <v>490</v>
      </c>
      <c r="DZ74" s="125" t="s">
        <v>490</v>
      </c>
      <c r="EA74" s="125" t="s">
        <v>481</v>
      </c>
      <c r="EB74" s="122" t="s">
        <v>481</v>
      </c>
      <c r="EC74" s="242"/>
      <c r="ED74" s="242"/>
      <c r="EE74" s="166">
        <v>8</v>
      </c>
      <c r="EF74" s="166">
        <v>20</v>
      </c>
      <c r="EG74" s="166">
        <v>2</v>
      </c>
      <c r="EH74" s="166">
        <v>0</v>
      </c>
      <c r="EI74" s="166">
        <v>170</v>
      </c>
      <c r="EJ74" s="166">
        <v>100</v>
      </c>
      <c r="EK74" s="167">
        <f t="shared" si="39"/>
        <v>34.602076124567475</v>
      </c>
      <c r="EL74" s="374">
        <v>1</v>
      </c>
      <c r="EM74" s="242"/>
      <c r="EN74" s="166">
        <v>3</v>
      </c>
      <c r="EO74" s="166">
        <v>2</v>
      </c>
      <c r="EP74" s="242"/>
      <c r="EQ74" s="1230">
        <v>43858</v>
      </c>
      <c r="ER74" s="559">
        <v>12247</v>
      </c>
      <c r="ES74" s="560">
        <v>75</v>
      </c>
      <c r="ET74" s="560">
        <v>11894</v>
      </c>
      <c r="EU74" s="560">
        <v>12000</v>
      </c>
      <c r="EV74" s="560">
        <v>40560</v>
      </c>
      <c r="EW74" s="561">
        <v>3304</v>
      </c>
      <c r="EX74" s="562">
        <f>EW74/EU74*EV74/ES74</f>
        <v>148.90026666666665</v>
      </c>
      <c r="EY74" s="563">
        <f>L74*EX74</f>
        <v>1191.2021333333332</v>
      </c>
      <c r="EZ74" s="441"/>
      <c r="FA74" s="175"/>
      <c r="FB74" s="175"/>
      <c r="FC74" s="175"/>
      <c r="FD74" s="564"/>
      <c r="FE74" s="565"/>
      <c r="FF74" s="565"/>
      <c r="FG74" s="566"/>
      <c r="FH74" s="567"/>
      <c r="FI74" s="518"/>
      <c r="FJ74" s="519"/>
      <c r="FK74" s="421"/>
      <c r="FL74" s="133"/>
      <c r="FM74" s="122"/>
      <c r="FN74" s="213">
        <f>AC74/1000</f>
        <v>0.129</v>
      </c>
      <c r="FP74" s="141">
        <f>EW74*100/ET74</f>
        <v>27.778711955607868</v>
      </c>
      <c r="FQ74" s="247">
        <f>EX74/1000</f>
        <v>0.14890026666666664</v>
      </c>
      <c r="FR74" s="170"/>
      <c r="FS74" s="170"/>
      <c r="FW74" s="125">
        <v>0</v>
      </c>
      <c r="FX74" s="125">
        <v>3</v>
      </c>
      <c r="FY74" s="125">
        <v>0</v>
      </c>
      <c r="GA74" s="125"/>
      <c r="GB74" s="415"/>
      <c r="GD74" s="125">
        <v>1</v>
      </c>
      <c r="GE74" s="419">
        <v>43858</v>
      </c>
      <c r="GF74" s="389" t="s">
        <v>497</v>
      </c>
      <c r="GI74" s="183" t="s">
        <v>977</v>
      </c>
      <c r="GJ74" s="165"/>
      <c r="GK74" s="214">
        <v>43858</v>
      </c>
      <c r="GL74" s="1232" t="s">
        <v>497</v>
      </c>
      <c r="GM74" s="1231">
        <f t="shared" si="38"/>
        <v>0</v>
      </c>
      <c r="GN74" s="178"/>
      <c r="GP74" s="179">
        <v>1.1175926818001249</v>
      </c>
      <c r="GR74" s="165"/>
      <c r="GS74" s="165"/>
      <c r="GT74" s="165"/>
      <c r="HI74" s="371"/>
      <c r="HJ74" s="991"/>
      <c r="HK74" s="991"/>
      <c r="HL74" s="991"/>
      <c r="HM74" s="991"/>
      <c r="HN74" s="991"/>
      <c r="HO74" s="1022"/>
      <c r="HP74" s="1022"/>
      <c r="HQ74" s="991"/>
      <c r="HR74" s="991"/>
      <c r="HS74" s="991"/>
      <c r="HT74" s="991"/>
      <c r="HU74" s="991"/>
      <c r="HV74" s="991"/>
      <c r="HW74" s="991"/>
      <c r="HX74" s="991"/>
      <c r="HY74" s="991"/>
      <c r="HZ74" s="991"/>
      <c r="IA74" s="991"/>
      <c r="IB74" s="1022"/>
      <c r="IC74" s="991"/>
      <c r="ID74" s="991"/>
      <c r="IE74" s="991"/>
      <c r="IF74" s="991"/>
      <c r="IG74" s="991"/>
      <c r="IH74" s="991"/>
      <c r="II74" s="991"/>
      <c r="IJ74" s="991"/>
      <c r="IK74" s="1022"/>
      <c r="IL74" s="991"/>
      <c r="IM74" s="991"/>
      <c r="IN74" s="1022"/>
      <c r="IO74" s="991"/>
      <c r="IP74" s="991"/>
      <c r="IQ74" s="991"/>
      <c r="IR74" s="991"/>
      <c r="IS74" s="991"/>
      <c r="IT74" s="1022"/>
      <c r="IU74" s="991"/>
      <c r="IV74" s="991"/>
      <c r="IW74" s="991"/>
      <c r="IX74" s="991"/>
      <c r="IY74" s="991"/>
      <c r="IZ74" s="991"/>
      <c r="JA74" s="991"/>
      <c r="JB74" s="991"/>
      <c r="JC74" s="991"/>
      <c r="JD74" s="991"/>
      <c r="JE74" s="991"/>
      <c r="JF74" s="991"/>
      <c r="JG74" s="125"/>
      <c r="JH74" s="125"/>
      <c r="JI74" s="125"/>
      <c r="JJ74" s="182"/>
      <c r="JK74" s="183"/>
      <c r="JL74" s="183"/>
      <c r="JM74" s="183"/>
      <c r="JN74" s="183"/>
      <c r="JO74" s="183"/>
      <c r="JP74" s="183"/>
      <c r="JQ74" s="183"/>
      <c r="JR74" s="183"/>
      <c r="JS74" s="183"/>
      <c r="JT74" s="183"/>
      <c r="JU74" s="183"/>
      <c r="JV74" s="183"/>
      <c r="JW74" s="183"/>
      <c r="JX74" s="183"/>
      <c r="JY74" s="183"/>
      <c r="JZ74" s="183"/>
      <c r="KA74" s="183"/>
      <c r="KB74" s="183"/>
      <c r="KC74" s="183"/>
      <c r="KD74" s="183"/>
      <c r="KE74" s="183"/>
      <c r="KF74" s="183"/>
      <c r="KG74" s="183"/>
      <c r="KH74" s="183"/>
      <c r="KI74" s="183"/>
      <c r="KJ74" s="183"/>
      <c r="KK74" s="183"/>
      <c r="KL74" s="183"/>
      <c r="KM74" s="183"/>
      <c r="KN74" s="183"/>
      <c r="KO74" s="183"/>
      <c r="KP74" s="183"/>
      <c r="KQ74" s="183"/>
      <c r="KR74" s="183"/>
      <c r="KS74" s="183"/>
      <c r="KT74" s="183"/>
      <c r="KU74" s="183"/>
      <c r="KV74" s="183"/>
      <c r="KW74" s="183"/>
      <c r="KX74" s="183"/>
      <c r="KY74" s="183"/>
      <c r="KZ74" s="183"/>
      <c r="LA74" s="183"/>
      <c r="LB74" s="183"/>
      <c r="LC74" s="183"/>
      <c r="LD74" s="1434"/>
      <c r="LE74" s="125"/>
      <c r="LF74" s="175"/>
      <c r="LG74" s="175"/>
      <c r="LH74" s="175"/>
      <c r="LI74" s="175"/>
      <c r="LJ74" s="175"/>
      <c r="LK74" s="175"/>
      <c r="LL74" s="175"/>
      <c r="LM74" s="175"/>
      <c r="LN74" s="175"/>
      <c r="LO74" s="175"/>
      <c r="LP74" s="175"/>
      <c r="LQ74" s="175"/>
      <c r="LR74" s="175"/>
      <c r="LS74" s="175"/>
      <c r="LT74" s="175"/>
      <c r="LU74" s="175"/>
      <c r="LV74" s="175"/>
      <c r="LW74" s="175"/>
      <c r="LX74" s="175"/>
      <c r="LY74" s="183"/>
      <c r="LZ74" s="183"/>
    </row>
    <row r="75" spans="1:338" ht="14.45" hidden="1" customHeight="1">
      <c r="A75" s="122">
        <v>83</v>
      </c>
      <c r="B75" s="122">
        <f>COUNTIFS($D$3:D75,D75,$F$3:F75,F75)</f>
        <v>1</v>
      </c>
      <c r="C75" s="316">
        <v>8441</v>
      </c>
      <c r="D75" s="398" t="s">
        <v>879</v>
      </c>
      <c r="E75" s="188" t="s">
        <v>880</v>
      </c>
      <c r="F75" s="187">
        <v>6909215313</v>
      </c>
      <c r="G75" s="125">
        <v>49</v>
      </c>
      <c r="H75" s="398" t="s">
        <v>878</v>
      </c>
      <c r="I75" s="503" t="s">
        <v>770</v>
      </c>
      <c r="J75" s="504" t="s">
        <v>477</v>
      </c>
      <c r="K75" s="175" t="s">
        <v>478</v>
      </c>
      <c r="L75" s="125">
        <v>11</v>
      </c>
      <c r="M75" s="125" t="s">
        <v>881</v>
      </c>
      <c r="N75" s="188" t="s">
        <v>513</v>
      </c>
      <c r="O75" s="125"/>
      <c r="P75" s="188" t="s">
        <v>882</v>
      </c>
      <c r="Q75" s="125"/>
      <c r="R75" s="125"/>
      <c r="S75" s="608" t="s">
        <v>484</v>
      </c>
      <c r="T75" s="573" t="s">
        <v>484</v>
      </c>
      <c r="U75" s="574" t="s">
        <v>484</v>
      </c>
      <c r="V75" s="615" t="s">
        <v>883</v>
      </c>
      <c r="W75" s="530" t="s">
        <v>484</v>
      </c>
      <c r="X75" s="999" t="s">
        <v>484</v>
      </c>
      <c r="Y75" s="999" t="s">
        <v>484</v>
      </c>
      <c r="Z75" s="625"/>
      <c r="AA75" s="578" t="s">
        <v>484</v>
      </c>
      <c r="AB75" s="225"/>
      <c r="AC75" s="225"/>
      <c r="AD75" s="225"/>
      <c r="AE75" s="225"/>
      <c r="AF75" s="225"/>
      <c r="AG75" s="534" t="s">
        <v>507</v>
      </c>
      <c r="AH75" s="1009" t="s">
        <v>884</v>
      </c>
      <c r="AO75" s="1024">
        <v>56.9</v>
      </c>
      <c r="AP75" s="137">
        <v>31.8</v>
      </c>
      <c r="AQ75" s="138">
        <v>5.69</v>
      </c>
      <c r="AR75" s="139">
        <f t="shared" si="26"/>
        <v>94.39</v>
      </c>
      <c r="AS75" s="140">
        <f t="shared" si="27"/>
        <v>1.7893081761006289</v>
      </c>
      <c r="AT75" s="141">
        <f t="shared" si="28"/>
        <v>10.181163522012579</v>
      </c>
      <c r="AU75" s="142">
        <f t="shared" si="29"/>
        <v>1.5177380634835955</v>
      </c>
      <c r="AV75" s="143">
        <v>53.872920000000001</v>
      </c>
      <c r="AW75" s="143">
        <f t="shared" si="35"/>
        <v>94.68</v>
      </c>
      <c r="AX75" s="144">
        <v>0.18207999999999999</v>
      </c>
      <c r="AY75" s="143">
        <v>0.32</v>
      </c>
      <c r="AZ75" s="149" t="s">
        <v>487</v>
      </c>
      <c r="BA75" s="204">
        <v>55</v>
      </c>
      <c r="BB75" s="322" t="s">
        <v>487</v>
      </c>
      <c r="BD75" s="320"/>
      <c r="BG75" s="145"/>
      <c r="BH75" s="135" t="s">
        <v>487</v>
      </c>
      <c r="BI75" s="234" t="s">
        <v>487</v>
      </c>
      <c r="BJ75" s="122">
        <v>40.4</v>
      </c>
      <c r="BK75" s="122">
        <v>59.6</v>
      </c>
      <c r="BL75" s="150">
        <v>0.6778523489932885</v>
      </c>
      <c r="BM75" s="151" t="s">
        <v>487</v>
      </c>
      <c r="BN75" s="122" t="s">
        <v>487</v>
      </c>
      <c r="BO75" s="149" t="s">
        <v>487</v>
      </c>
      <c r="BP75" s="122">
        <v>74</v>
      </c>
      <c r="BQ75" s="147">
        <v>69.2</v>
      </c>
      <c r="BR75" s="174"/>
      <c r="BS75" s="158" t="s">
        <v>487</v>
      </c>
      <c r="BT75" s="158" t="s">
        <v>487</v>
      </c>
      <c r="BV75" s="158" t="s">
        <v>487</v>
      </c>
      <c r="BW75" s="1050" t="s">
        <v>487</v>
      </c>
      <c r="BX75" s="158" t="s">
        <v>487</v>
      </c>
      <c r="BY75" s="158" t="s">
        <v>487</v>
      </c>
      <c r="BZ75" s="158" t="s">
        <v>487</v>
      </c>
      <c r="CA75" s="158" t="s">
        <v>487</v>
      </c>
      <c r="CB75" s="158" t="s">
        <v>487</v>
      </c>
      <c r="CC75" s="158" t="s">
        <v>487</v>
      </c>
      <c r="CD75" s="158" t="s">
        <v>487</v>
      </c>
      <c r="CJ75" s="122" t="s">
        <v>487</v>
      </c>
      <c r="CK75" s="135"/>
      <c r="CM75" s="145"/>
      <c r="CN75" s="145"/>
      <c r="CO75" s="145"/>
      <c r="CP75" s="320"/>
      <c r="CT75" s="145"/>
      <c r="CU75" s="145"/>
      <c r="CV75" s="145"/>
      <c r="CW75" s="145"/>
      <c r="CX75" s="145"/>
      <c r="CY75" s="209"/>
      <c r="CZ75" s="145"/>
      <c r="DA75" s="209" t="s">
        <v>524</v>
      </c>
      <c r="DB75" s="237" t="s">
        <v>600</v>
      </c>
      <c r="DE75" s="125"/>
      <c r="DF75" s="125"/>
      <c r="DG75" s="125"/>
      <c r="DH75" s="414"/>
      <c r="DI75" s="160" t="s">
        <v>489</v>
      </c>
      <c r="DJ75" s="211" t="s">
        <v>507</v>
      </c>
      <c r="DK75" s="162">
        <v>2</v>
      </c>
      <c r="DL75" s="166"/>
      <c r="DM75" s="166"/>
      <c r="DN75" s="164">
        <v>0</v>
      </c>
      <c r="DO75" s="166"/>
      <c r="DP75" s="166"/>
      <c r="DQ75" s="166"/>
      <c r="DR75" s="165" t="s">
        <v>490</v>
      </c>
      <c r="DS75" s="125" t="s">
        <v>490</v>
      </c>
      <c r="DT75" s="125">
        <v>924</v>
      </c>
      <c r="DU75" s="125">
        <v>5.0999999999999996</v>
      </c>
      <c r="DV75" s="125">
        <v>94.9</v>
      </c>
      <c r="DW75" s="125">
        <v>1.3</v>
      </c>
      <c r="DX75" s="125">
        <v>399.2</v>
      </c>
      <c r="DY75" s="125" t="s">
        <v>490</v>
      </c>
      <c r="DZ75" s="125">
        <v>2.86</v>
      </c>
      <c r="EA75" s="125">
        <v>0</v>
      </c>
      <c r="EC75" s="166"/>
      <c r="ED75" s="166" t="s">
        <v>881</v>
      </c>
      <c r="EE75" s="166">
        <v>11</v>
      </c>
      <c r="EF75" s="166"/>
      <c r="EG75" s="166">
        <v>2</v>
      </c>
      <c r="EH75" s="166">
        <v>0</v>
      </c>
      <c r="EI75" s="166">
        <v>175</v>
      </c>
      <c r="EJ75" s="166">
        <v>84</v>
      </c>
      <c r="EK75" s="167">
        <f t="shared" si="39"/>
        <v>27.428571428571427</v>
      </c>
      <c r="EL75" s="166">
        <v>0</v>
      </c>
      <c r="EM75" s="166" t="s">
        <v>490</v>
      </c>
      <c r="EN75" s="166">
        <v>0</v>
      </c>
      <c r="EO75" s="166">
        <v>0</v>
      </c>
      <c r="EP75" s="166">
        <v>1</v>
      </c>
      <c r="EQ75" s="1230">
        <v>43203</v>
      </c>
      <c r="ER75" s="506">
        <v>8441</v>
      </c>
      <c r="ES75" s="409">
        <v>100</v>
      </c>
      <c r="ET75" s="409">
        <v>22548</v>
      </c>
      <c r="EU75" s="409">
        <v>2</v>
      </c>
      <c r="EV75" s="508">
        <v>450.96</v>
      </c>
      <c r="EW75" s="509">
        <v>19588</v>
      </c>
      <c r="EX75" s="510">
        <v>391.76</v>
      </c>
      <c r="EY75" s="511">
        <v>4309.3599999999997</v>
      </c>
      <c r="EZ75" s="540"/>
      <c r="FA75" s="352"/>
      <c r="FB75" s="352"/>
      <c r="FC75" s="352"/>
      <c r="FD75" s="526"/>
      <c r="FE75" s="551"/>
      <c r="FF75" s="551"/>
      <c r="FG75" s="516"/>
      <c r="FH75" s="517"/>
      <c r="FI75" s="518"/>
      <c r="FJ75" s="552"/>
      <c r="FK75" s="421"/>
      <c r="FL75" s="133"/>
      <c r="FM75" s="172">
        <v>86.87244988469044</v>
      </c>
      <c r="FN75" s="213">
        <f>EX75/1000</f>
        <v>0.39176</v>
      </c>
      <c r="FP75" s="172">
        <v>86.87244988469044</v>
      </c>
      <c r="FQ75" s="213">
        <v>0.39176</v>
      </c>
      <c r="FR75" s="222">
        <f>DT75/EX75</f>
        <v>2.3585868899326119</v>
      </c>
      <c r="FS75" s="222"/>
      <c r="FT75" s="223"/>
      <c r="FU75" s="223"/>
      <c r="FV75" s="223"/>
      <c r="GF75" s="175"/>
      <c r="GJ75" s="165"/>
      <c r="GK75" s="214">
        <v>43215</v>
      </c>
      <c r="GL75" s="1232" t="s">
        <v>497</v>
      </c>
      <c r="GM75" s="1231">
        <f t="shared" si="38"/>
        <v>0</v>
      </c>
      <c r="GN75" s="178"/>
      <c r="GP75" s="340">
        <v>1.3</v>
      </c>
      <c r="GR75" s="165"/>
      <c r="GS75" s="165"/>
      <c r="GT75" s="165"/>
      <c r="GU75" s="122"/>
      <c r="HI75" s="371"/>
      <c r="HJ75" s="991"/>
      <c r="HK75" s="991"/>
      <c r="HL75" s="991"/>
      <c r="HM75" s="991"/>
      <c r="HN75" s="991"/>
      <c r="HO75" s="1022"/>
      <c r="HP75" s="1022"/>
      <c r="HQ75" s="991"/>
      <c r="HR75" s="991"/>
      <c r="HS75" s="991"/>
      <c r="HT75" s="991"/>
      <c r="HU75" s="991"/>
      <c r="HV75" s="991"/>
      <c r="HW75" s="991"/>
      <c r="HX75" s="991"/>
      <c r="HY75" s="991"/>
      <c r="HZ75" s="991"/>
      <c r="IA75" s="991"/>
      <c r="IB75" s="1022"/>
      <c r="IC75" s="991"/>
      <c r="ID75" s="991"/>
      <c r="IE75" s="991"/>
      <c r="IF75" s="991"/>
      <c r="IG75" s="991"/>
      <c r="IH75" s="991"/>
      <c r="II75" s="991"/>
      <c r="IJ75" s="991"/>
      <c r="IK75" s="1022"/>
      <c r="IL75" s="991"/>
      <c r="IM75" s="991"/>
      <c r="IN75" s="1022"/>
      <c r="IO75" s="991"/>
      <c r="IP75" s="991"/>
      <c r="IQ75" s="991"/>
      <c r="IR75" s="991"/>
      <c r="IS75" s="991"/>
      <c r="IT75" s="1022"/>
      <c r="IU75" s="991"/>
      <c r="IV75" s="991"/>
      <c r="IW75" s="991"/>
      <c r="IX75" s="991"/>
      <c r="IY75" s="991"/>
      <c r="IZ75" s="991"/>
      <c r="JA75" s="991"/>
      <c r="JB75" s="991"/>
      <c r="JC75" s="991"/>
      <c r="JD75" s="991"/>
      <c r="JE75" s="991"/>
      <c r="JF75" s="991"/>
      <c r="JG75" s="125"/>
      <c r="JH75" s="125"/>
      <c r="JI75" s="125"/>
      <c r="JJ75" s="182"/>
      <c r="JK75" s="183"/>
      <c r="JL75" s="183"/>
      <c r="JM75" s="183"/>
      <c r="JN75" s="183"/>
      <c r="JO75" s="183"/>
      <c r="JP75" s="183"/>
      <c r="JQ75" s="183"/>
      <c r="JR75" s="183"/>
      <c r="JS75" s="183"/>
      <c r="JT75" s="183"/>
      <c r="JU75" s="183"/>
      <c r="JV75" s="183"/>
      <c r="JW75" s="183"/>
      <c r="JX75" s="183"/>
      <c r="JY75" s="183"/>
      <c r="JZ75" s="183"/>
      <c r="KA75" s="183"/>
      <c r="KB75" s="183"/>
      <c r="KC75" s="183"/>
      <c r="KD75" s="183"/>
      <c r="KE75" s="183"/>
      <c r="KF75" s="183"/>
      <c r="KG75" s="183"/>
      <c r="KH75" s="183"/>
      <c r="KI75" s="183"/>
      <c r="KJ75" s="183"/>
      <c r="KK75" s="183"/>
      <c r="KL75" s="183"/>
      <c r="KM75" s="183"/>
      <c r="KN75" s="183"/>
      <c r="KO75" s="183"/>
      <c r="KP75" s="183"/>
      <c r="KQ75" s="183"/>
      <c r="KR75" s="183"/>
      <c r="KS75" s="183"/>
      <c r="KT75" s="183"/>
      <c r="KU75" s="183"/>
      <c r="KV75" s="183"/>
      <c r="KW75" s="183"/>
      <c r="KX75" s="183"/>
      <c r="KY75" s="183"/>
      <c r="KZ75" s="183"/>
      <c r="LA75" s="183"/>
      <c r="LB75" s="183"/>
      <c r="LC75" s="183"/>
      <c r="LD75" s="1434"/>
      <c r="LE75" s="125"/>
      <c r="LF75" s="125"/>
      <c r="LG75" s="125"/>
      <c r="LH75" s="125"/>
      <c r="LI75" s="125"/>
      <c r="LJ75" s="125"/>
      <c r="LK75" s="125"/>
      <c r="LL75" s="125"/>
      <c r="LM75" s="125"/>
      <c r="LN75" s="125"/>
      <c r="LO75" s="125"/>
      <c r="LP75" s="125"/>
      <c r="LQ75" s="125"/>
      <c r="LR75" s="175"/>
      <c r="LS75" s="175"/>
      <c r="LT75" s="175"/>
      <c r="LU75" s="175"/>
      <c r="LV75" s="175"/>
      <c r="LW75" s="175"/>
      <c r="LX75" s="175"/>
      <c r="LY75" s="183"/>
      <c r="LZ75" s="183"/>
    </row>
    <row r="76" spans="1:338" ht="14.45" hidden="1" customHeight="1">
      <c r="A76" s="991">
        <v>272</v>
      </c>
      <c r="B76" s="122">
        <f>COUNTIFS($D$3:D76,D76,$F$3:F76,F76)</f>
        <v>2</v>
      </c>
      <c r="C76" s="184">
        <v>11650</v>
      </c>
      <c r="D76" s="398" t="s">
        <v>858</v>
      </c>
      <c r="E76" s="188" t="s">
        <v>820</v>
      </c>
      <c r="F76" s="187">
        <v>470727406</v>
      </c>
      <c r="G76" s="125">
        <f>LEFT(H76,4)-CONCATENATE(IF(LEFT(F76, 2)&lt;MID(H76, 3, 4), 20, 19),LEFT(F76,2))</f>
        <v>72</v>
      </c>
      <c r="H76" s="398" t="s">
        <v>1881</v>
      </c>
      <c r="I76" s="389" t="s">
        <v>476</v>
      </c>
      <c r="J76" s="504" t="s">
        <v>477</v>
      </c>
      <c r="K76" s="188" t="s">
        <v>478</v>
      </c>
      <c r="L76" s="125">
        <v>15</v>
      </c>
      <c r="M76" s="188" t="s">
        <v>980</v>
      </c>
      <c r="N76" s="188" t="s">
        <v>490</v>
      </c>
      <c r="O76" s="125"/>
      <c r="P76" s="125" t="s">
        <v>1686</v>
      </c>
      <c r="Q76" s="553"/>
      <c r="R76" s="553"/>
      <c r="S76" s="188"/>
      <c r="T76" s="632" t="s">
        <v>974</v>
      </c>
      <c r="U76" s="632"/>
      <c r="V76" s="884" t="s">
        <v>1878</v>
      </c>
      <c r="W76" s="535"/>
      <c r="X76" s="1005"/>
      <c r="Y76" s="1005"/>
      <c r="Z76" s="569"/>
      <c r="AA76" s="125" t="s">
        <v>532</v>
      </c>
      <c r="AB76" s="225"/>
      <c r="AC76" s="230">
        <v>71</v>
      </c>
      <c r="AD76" s="230">
        <v>1000</v>
      </c>
      <c r="AE76" s="231"/>
      <c r="AF76" s="231"/>
      <c r="AG76" s="183" t="s">
        <v>1727</v>
      </c>
      <c r="AH76" s="1187">
        <v>50</v>
      </c>
      <c r="AI76" s="993"/>
      <c r="AJ76" s="991"/>
      <c r="AK76" s="1014"/>
      <c r="AL76" s="991"/>
      <c r="AM76" s="991"/>
      <c r="AN76" s="991"/>
      <c r="AO76" s="1024">
        <v>79.8</v>
      </c>
      <c r="AP76" s="1026">
        <v>14.4</v>
      </c>
      <c r="AQ76" s="1027">
        <v>5.4</v>
      </c>
      <c r="AR76" s="139">
        <f t="shared" si="26"/>
        <v>99.600000000000009</v>
      </c>
      <c r="AS76" s="140">
        <f t="shared" si="27"/>
        <v>5.5416666666666661</v>
      </c>
      <c r="AT76" s="141">
        <f t="shared" si="28"/>
        <v>29.924999999999997</v>
      </c>
      <c r="AU76" s="142">
        <f t="shared" si="29"/>
        <v>4.0303030303030303</v>
      </c>
      <c r="AV76" s="143">
        <v>73.415999999999997</v>
      </c>
      <c r="AW76" s="143">
        <f t="shared" si="35"/>
        <v>92</v>
      </c>
      <c r="AX76" s="1032">
        <v>2.3939999999999997</v>
      </c>
      <c r="AY76" s="1030">
        <v>3</v>
      </c>
      <c r="AZ76" s="991" t="s">
        <v>487</v>
      </c>
      <c r="BA76" s="146">
        <v>20.8</v>
      </c>
      <c r="BB76" s="147" t="s">
        <v>487</v>
      </c>
      <c r="BC76" s="1039">
        <v>0.15</v>
      </c>
      <c r="BD76" s="1039"/>
      <c r="BE76" s="1030">
        <v>52</v>
      </c>
      <c r="BF76" s="1030">
        <v>38.799999999999997</v>
      </c>
      <c r="BG76" s="233">
        <v>6747.8571428571431</v>
      </c>
      <c r="BH76" s="1022">
        <v>272</v>
      </c>
      <c r="BI76" s="234">
        <v>0.81</v>
      </c>
      <c r="BJ76" s="1030">
        <v>71.2</v>
      </c>
      <c r="BK76" s="991">
        <v>28.9</v>
      </c>
      <c r="BL76" s="1045">
        <f>BJ76/BK76</f>
        <v>2.4636678200692042</v>
      </c>
      <c r="BM76" s="1046">
        <v>3.8</v>
      </c>
      <c r="BN76" s="153">
        <f>BM76*100/AO76</f>
        <v>4.7619047619047619</v>
      </c>
      <c r="BO76" s="991" t="s">
        <v>487</v>
      </c>
      <c r="BP76" s="991">
        <v>45.2</v>
      </c>
      <c r="BQ76" s="147">
        <v>40.5</v>
      </c>
      <c r="BR76" s="1050">
        <v>57756</v>
      </c>
      <c r="BS76" s="153">
        <f>BX76+BZ76</f>
        <v>24.9</v>
      </c>
      <c r="BT76" s="1050">
        <v>77</v>
      </c>
      <c r="BU76" s="1050">
        <v>4819</v>
      </c>
      <c r="BV76" s="1039">
        <f>100-BT76</f>
        <v>23</v>
      </c>
      <c r="BW76" s="418">
        <f>BY76+CA76+CC76</f>
        <v>14.184000000000001</v>
      </c>
      <c r="BX76" s="1050">
        <v>5.2</v>
      </c>
      <c r="BY76" s="1020">
        <f>BX76*AP76/100</f>
        <v>0.74880000000000013</v>
      </c>
      <c r="BZ76" s="1050">
        <v>19.7</v>
      </c>
      <c r="CA76" s="1020">
        <f>BZ76*AP76/100</f>
        <v>2.8368000000000002</v>
      </c>
      <c r="CB76" s="1050">
        <v>73.599999999999994</v>
      </c>
      <c r="CC76" s="1020">
        <f>CB76*AP76/100</f>
        <v>10.5984</v>
      </c>
      <c r="CD76" s="1039">
        <v>0.03</v>
      </c>
      <c r="CE76" s="1054">
        <v>99.2</v>
      </c>
      <c r="CF76" s="1054">
        <v>7726</v>
      </c>
      <c r="CG76" s="1054">
        <v>94.7</v>
      </c>
      <c r="CH76" s="1054">
        <v>4922</v>
      </c>
      <c r="CI76" s="1054">
        <v>71.599999999999994</v>
      </c>
      <c r="CJ76" s="1054">
        <v>81.2</v>
      </c>
      <c r="CK76" s="1054">
        <v>3731</v>
      </c>
      <c r="CL76" s="157">
        <f>BX76/BZ76</f>
        <v>0.26395939086294418</v>
      </c>
      <c r="CM76" s="1020"/>
      <c r="CN76" s="145"/>
      <c r="CO76" s="145"/>
      <c r="CP76" s="1039"/>
      <c r="CQ76" s="1030"/>
      <c r="CR76" s="1030"/>
      <c r="CS76" s="1030"/>
      <c r="CT76" s="1039"/>
      <c r="CU76" s="1039"/>
      <c r="CV76" s="153"/>
      <c r="CW76" s="145"/>
      <c r="CX76" s="1020"/>
      <c r="CY76" s="992"/>
      <c r="CZ76" s="145"/>
      <c r="DA76" s="1061">
        <v>3</v>
      </c>
      <c r="DB76" s="1062" t="s">
        <v>600</v>
      </c>
      <c r="DC76" s="1063"/>
      <c r="DD76" s="1064" t="s">
        <v>1197</v>
      </c>
      <c r="DE76" s="125"/>
      <c r="DF76" s="125"/>
      <c r="DG76" s="125"/>
      <c r="DH76" s="414"/>
      <c r="DI76" s="125" t="s">
        <v>489</v>
      </c>
      <c r="DJ76" s="211" t="s">
        <v>507</v>
      </c>
      <c r="DK76" s="166">
        <v>2</v>
      </c>
      <c r="DL76" s="166"/>
      <c r="DM76" s="166" t="s">
        <v>1744</v>
      </c>
      <c r="DN76" s="164">
        <v>0</v>
      </c>
      <c r="DO76" s="166">
        <v>1</v>
      </c>
      <c r="DP76" s="1303">
        <v>43612</v>
      </c>
      <c r="DQ76" s="166"/>
      <c r="DR76" s="165" t="s">
        <v>490</v>
      </c>
      <c r="DS76" s="125" t="s">
        <v>490</v>
      </c>
      <c r="DT76" s="125">
        <v>220</v>
      </c>
      <c r="DU76" s="125">
        <v>29.5</v>
      </c>
      <c r="DV76" s="125">
        <v>70.5</v>
      </c>
      <c r="DW76" s="125" t="s">
        <v>490</v>
      </c>
      <c r="DX76" s="125" t="s">
        <v>490</v>
      </c>
      <c r="DY76" s="125" t="s">
        <v>490</v>
      </c>
      <c r="DZ76" s="125" t="s">
        <v>490</v>
      </c>
      <c r="EA76" s="125">
        <v>0</v>
      </c>
      <c r="EB76" s="991"/>
      <c r="EC76" s="166">
        <v>0</v>
      </c>
      <c r="ED76" s="166"/>
      <c r="EE76" s="166">
        <v>15</v>
      </c>
      <c r="EF76" s="166">
        <v>30</v>
      </c>
      <c r="EG76" s="166">
        <v>3</v>
      </c>
      <c r="EH76" s="166">
        <v>1</v>
      </c>
      <c r="EI76" s="166">
        <v>176</v>
      </c>
      <c r="EJ76" s="166">
        <v>97</v>
      </c>
      <c r="EK76" s="166">
        <v>31.6</v>
      </c>
      <c r="EL76" s="374">
        <v>2</v>
      </c>
      <c r="EM76" s="166"/>
      <c r="EN76" s="166">
        <v>3</v>
      </c>
      <c r="EO76" s="166">
        <v>2</v>
      </c>
      <c r="EP76" s="242"/>
      <c r="EQ76" s="176"/>
      <c r="ER76" s="559">
        <v>11650</v>
      </c>
      <c r="ES76" s="548">
        <v>75</v>
      </c>
      <c r="ET76" s="548">
        <v>157564</v>
      </c>
      <c r="EU76" s="548">
        <v>16001</v>
      </c>
      <c r="EV76" s="548">
        <v>42120</v>
      </c>
      <c r="EW76" s="549">
        <v>1750</v>
      </c>
      <c r="EX76" s="550">
        <f>EW76/EU76*EV76/ES76</f>
        <v>61.421161177426413</v>
      </c>
      <c r="EY76" s="511">
        <f>L76*EX76</f>
        <v>921.31741766139623</v>
      </c>
      <c r="EZ76" s="540"/>
      <c r="FA76" s="352"/>
      <c r="FB76" s="352"/>
      <c r="FC76" s="352"/>
      <c r="FD76" s="526"/>
      <c r="FE76" s="551"/>
      <c r="FF76" s="551"/>
      <c r="FG76" s="516"/>
      <c r="FH76" s="517"/>
      <c r="FI76" s="518"/>
      <c r="FJ76" s="552"/>
      <c r="FK76" s="421"/>
      <c r="FL76" s="867"/>
      <c r="FM76" s="122"/>
      <c r="FN76" s="1087">
        <f>AC76/1000</f>
        <v>7.0999999999999994E-2</v>
      </c>
      <c r="FO76" s="1009"/>
      <c r="FP76" s="1029">
        <f>EW76*100/ET76</f>
        <v>1.1106597953847326</v>
      </c>
      <c r="FQ76" s="1089">
        <f>EX76/1000</f>
        <v>6.1421161177426416E-2</v>
      </c>
      <c r="FR76" s="1009"/>
      <c r="FS76" s="133"/>
      <c r="FW76" s="125">
        <v>0</v>
      </c>
      <c r="FX76" s="125">
        <v>4</v>
      </c>
      <c r="FY76" s="125">
        <v>1</v>
      </c>
      <c r="FZ76" s="183" t="s">
        <v>860</v>
      </c>
      <c r="GA76" s="125">
        <v>0</v>
      </c>
      <c r="GB76" s="415"/>
      <c r="GD76" s="125">
        <v>1</v>
      </c>
      <c r="GE76" s="389" t="s">
        <v>1882</v>
      </c>
      <c r="GF76" s="389" t="s">
        <v>1883</v>
      </c>
      <c r="GI76" s="183" t="s">
        <v>1884</v>
      </c>
      <c r="GJ76" s="1304">
        <f>DATEDIF(DP76,GK76,"m")</f>
        <v>3</v>
      </c>
      <c r="GK76" s="1305">
        <v>43726</v>
      </c>
      <c r="GL76" s="1305" t="s">
        <v>1238</v>
      </c>
      <c r="GM76" s="177"/>
      <c r="GN76" s="178"/>
      <c r="GP76" s="179">
        <v>2.4764463049999996</v>
      </c>
      <c r="GR76" s="165"/>
      <c r="GS76" s="165"/>
      <c r="GT76" s="165"/>
      <c r="GU76" s="122"/>
      <c r="HI76" s="991"/>
      <c r="HJ76" s="991"/>
      <c r="HK76" s="991"/>
      <c r="HL76" s="991"/>
      <c r="HM76" s="991"/>
      <c r="HN76" s="991"/>
      <c r="HO76" s="1022"/>
      <c r="HP76" s="1022"/>
      <c r="HQ76" s="991"/>
      <c r="HR76" s="991"/>
      <c r="HS76" s="991"/>
      <c r="HT76" s="991"/>
      <c r="HU76" s="991"/>
      <c r="HV76" s="991"/>
      <c r="HW76" s="991"/>
      <c r="HX76" s="991"/>
      <c r="HY76" s="991"/>
      <c r="HZ76" s="991"/>
      <c r="IA76" s="991"/>
      <c r="IB76" s="1022"/>
      <c r="IC76" s="991"/>
      <c r="ID76" s="991"/>
      <c r="IE76" s="991"/>
      <c r="IF76" s="991"/>
      <c r="IG76" s="991"/>
      <c r="IH76" s="991"/>
      <c r="II76" s="991"/>
      <c r="IJ76" s="991"/>
      <c r="IK76" s="1022"/>
      <c r="IL76" s="991"/>
      <c r="IM76" s="991"/>
      <c r="IN76" s="1022"/>
      <c r="IO76" s="991"/>
      <c r="IP76" s="991"/>
      <c r="IQ76" s="991"/>
      <c r="IR76" s="991"/>
      <c r="IS76" s="991"/>
      <c r="IT76" s="1022"/>
      <c r="IU76" s="991"/>
      <c r="IV76" s="991"/>
      <c r="IW76" s="991"/>
      <c r="IX76" s="991"/>
      <c r="IY76" s="991"/>
      <c r="IZ76" s="991"/>
      <c r="JA76" s="991"/>
      <c r="JB76" s="991"/>
      <c r="JC76" s="991"/>
      <c r="JD76" s="991"/>
      <c r="JE76" s="991"/>
      <c r="JF76" s="991"/>
      <c r="JG76" s="991"/>
      <c r="JH76" s="991"/>
      <c r="JI76" s="180"/>
      <c r="JJ76" s="182"/>
      <c r="JK76" s="183"/>
      <c r="JL76" s="183"/>
      <c r="JM76" s="183"/>
      <c r="JN76" s="183"/>
      <c r="JO76" s="183"/>
      <c r="JP76" s="183"/>
      <c r="JQ76" s="183"/>
      <c r="JR76" s="183"/>
      <c r="JS76" s="183"/>
      <c r="JT76" s="183"/>
      <c r="JU76" s="183"/>
      <c r="JV76" s="183"/>
      <c r="JW76" s="183"/>
      <c r="JX76" s="183"/>
      <c r="JY76" s="183"/>
      <c r="JZ76" s="183"/>
      <c r="KA76" s="183"/>
      <c r="KB76" s="183"/>
      <c r="KC76" s="183"/>
      <c r="KD76" s="183"/>
      <c r="KE76" s="183"/>
      <c r="KF76" s="183"/>
      <c r="KG76" s="183"/>
      <c r="KH76" s="183"/>
      <c r="KI76" s="183"/>
      <c r="KJ76" s="183"/>
      <c r="KK76" s="183"/>
      <c r="KL76" s="183"/>
      <c r="KM76" s="183"/>
      <c r="KN76" s="183"/>
      <c r="KO76" s="183"/>
      <c r="KP76" s="183"/>
      <c r="KQ76" s="183"/>
      <c r="KR76" s="183"/>
      <c r="KS76" s="183"/>
      <c r="KT76" s="183"/>
      <c r="KU76" s="183"/>
      <c r="KV76" s="183"/>
      <c r="KW76" s="183"/>
      <c r="KX76" s="183"/>
      <c r="KY76" s="183"/>
      <c r="KZ76" s="183"/>
      <c r="LA76" s="183"/>
      <c r="LB76" s="183"/>
      <c r="LC76" s="183"/>
      <c r="LD76" s="183"/>
      <c r="LF76" s="122"/>
      <c r="LG76" s="122"/>
      <c r="LH76" s="122"/>
      <c r="LI76" s="122"/>
      <c r="LJ76" s="122"/>
      <c r="LK76" s="122"/>
      <c r="LL76" s="122"/>
      <c r="LM76" s="122"/>
      <c r="LN76" s="122"/>
      <c r="LO76" s="122"/>
      <c r="LP76" s="122"/>
      <c r="LQ76" s="122"/>
      <c r="LR76" s="1009"/>
      <c r="LS76" s="1009"/>
      <c r="LT76" s="1009"/>
      <c r="LU76" s="1009"/>
      <c r="LV76" s="1009"/>
      <c r="LW76" s="1009"/>
      <c r="LX76" s="1009"/>
    </row>
    <row r="77" spans="1:338" ht="14.45" hidden="1" customHeight="1">
      <c r="A77" s="122">
        <v>300</v>
      </c>
      <c r="B77" s="122">
        <f>COUNTIFS($D$3:D77,D77,$F$3:F77,F77)</f>
        <v>1</v>
      </c>
      <c r="C77" s="184">
        <v>7506</v>
      </c>
      <c r="D77" s="398" t="s">
        <v>836</v>
      </c>
      <c r="E77" s="188" t="s">
        <v>837</v>
      </c>
      <c r="F77" s="187">
        <v>7106155342</v>
      </c>
      <c r="G77" s="125">
        <v>46</v>
      </c>
      <c r="H77" s="398" t="s">
        <v>568</v>
      </c>
      <c r="I77" s="503" t="s">
        <v>838</v>
      </c>
      <c r="J77" s="504" t="s">
        <v>477</v>
      </c>
      <c r="K77" s="175" t="s">
        <v>478</v>
      </c>
      <c r="L77" s="125">
        <v>14</v>
      </c>
      <c r="M77" s="188">
        <v>8</v>
      </c>
      <c r="N77" s="188"/>
      <c r="O77" s="188">
        <v>6</v>
      </c>
      <c r="P77" s="553" t="s">
        <v>502</v>
      </c>
      <c r="Q77" s="553"/>
      <c r="R77" s="553"/>
      <c r="S77" s="530" t="s">
        <v>503</v>
      </c>
      <c r="T77" s="573" t="s">
        <v>504</v>
      </c>
      <c r="U77" s="574" t="s">
        <v>484</v>
      </c>
      <c r="V77" s="530" t="s">
        <v>505</v>
      </c>
      <c r="W77" s="575" t="s">
        <v>506</v>
      </c>
      <c r="X77" s="671" t="s">
        <v>484</v>
      </c>
      <c r="Y77" s="671" t="s">
        <v>484</v>
      </c>
      <c r="Z77" s="577"/>
      <c r="AA77" s="578"/>
      <c r="AB77" s="202"/>
      <c r="AC77" s="202"/>
      <c r="AD77" s="202"/>
      <c r="AE77" s="202"/>
      <c r="AF77" s="202"/>
      <c r="AG77" s="534" t="s">
        <v>485</v>
      </c>
      <c r="AH77" s="867"/>
      <c r="AK77" s="134"/>
      <c r="AM77" s="135"/>
      <c r="AO77" s="1024">
        <v>13.9</v>
      </c>
      <c r="AP77" s="137">
        <v>23.1</v>
      </c>
      <c r="AQ77" s="138">
        <v>59.6</v>
      </c>
      <c r="AR77" s="139">
        <f t="shared" si="26"/>
        <v>96.6</v>
      </c>
      <c r="AS77" s="140">
        <f t="shared" si="27"/>
        <v>0.60173160173160167</v>
      </c>
      <c r="AT77" s="141">
        <f t="shared" si="28"/>
        <v>35.863203463203462</v>
      </c>
      <c r="AU77" s="142">
        <f t="shared" si="29"/>
        <v>0.16807738814993953</v>
      </c>
      <c r="AV77" s="143">
        <v>12.822750000000001</v>
      </c>
      <c r="AW77" s="143">
        <f t="shared" si="35"/>
        <v>92.25</v>
      </c>
      <c r="AX77" s="144">
        <v>0.38225000000000003</v>
      </c>
      <c r="AY77" s="145">
        <v>2.75</v>
      </c>
      <c r="AZ77" s="149" t="s">
        <v>487</v>
      </c>
      <c r="BA77" s="204">
        <v>3.49</v>
      </c>
      <c r="BB77" s="205">
        <v>0.06</v>
      </c>
      <c r="BC77" s="148"/>
      <c r="BD77" s="148"/>
      <c r="BE77" s="149"/>
      <c r="BF77" s="149"/>
      <c r="BG77" s="145"/>
      <c r="BH77" s="149"/>
      <c r="BJ77" s="149">
        <v>39.9</v>
      </c>
      <c r="BK77" s="149">
        <v>59.5</v>
      </c>
      <c r="BL77" s="150">
        <v>0.6705882352941176</v>
      </c>
      <c r="BM77" s="206">
        <v>0.19</v>
      </c>
      <c r="BN77" s="153">
        <f>BM77*100/AO77</f>
        <v>1.3669064748201438</v>
      </c>
      <c r="BO77" s="149" t="s">
        <v>487</v>
      </c>
      <c r="BP77" s="145">
        <v>16.850000000000001</v>
      </c>
      <c r="BQ77" s="217">
        <v>47.25</v>
      </c>
      <c r="BR77" s="152"/>
      <c r="BS77" s="153">
        <f>BX77+BZ77</f>
        <v>67.400000000000006</v>
      </c>
      <c r="BT77" s="152">
        <v>94.5</v>
      </c>
      <c r="BU77" s="218">
        <v>6724.5945945945941</v>
      </c>
      <c r="BV77" s="152">
        <f>100-BT77</f>
        <v>5.5</v>
      </c>
      <c r="BW77" s="1039">
        <f>BY77+CA77+CC77</f>
        <v>22.892099999999999</v>
      </c>
      <c r="BX77" s="152">
        <v>24.4</v>
      </c>
      <c r="BY77" s="145">
        <f>BX77*AP77/100</f>
        <v>5.6364000000000001</v>
      </c>
      <c r="BZ77" s="152">
        <v>43</v>
      </c>
      <c r="CA77" s="145">
        <f>BZ77*AP77/100</f>
        <v>9.9329999999999998</v>
      </c>
      <c r="CB77" s="152">
        <v>31.7</v>
      </c>
      <c r="CC77" s="145">
        <f>CB77*AP77/100</f>
        <v>7.3227000000000002</v>
      </c>
      <c r="CD77" s="152"/>
      <c r="CL77" s="143">
        <f>BX77/BZ77</f>
        <v>0.56744186046511624</v>
      </c>
      <c r="CM77" s="145"/>
      <c r="CN77" s="145"/>
      <c r="CO77" s="145"/>
      <c r="CP77" s="148"/>
      <c r="CQ77" s="149"/>
      <c r="CR77" s="149"/>
      <c r="CS77" s="149"/>
      <c r="CT77" s="145"/>
      <c r="CU77" s="145"/>
      <c r="CV77" s="145"/>
      <c r="CW77" s="145"/>
      <c r="CX77" s="145"/>
      <c r="CY77" s="209"/>
      <c r="CZ77" s="145"/>
      <c r="DA77" s="209" t="s">
        <v>524</v>
      </c>
      <c r="DB77" s="158" t="s">
        <v>751</v>
      </c>
      <c r="DE77" s="125"/>
      <c r="DF77" s="125"/>
      <c r="DG77" s="125"/>
      <c r="DH77" s="414"/>
      <c r="DI77" s="296" t="s">
        <v>489</v>
      </c>
      <c r="DJ77" s="220" t="s">
        <v>485</v>
      </c>
      <c r="DK77" s="162">
        <v>2</v>
      </c>
      <c r="DL77" s="166"/>
      <c r="DM77" s="166"/>
      <c r="DN77" s="166" t="s">
        <v>686</v>
      </c>
      <c r="DO77" s="166"/>
      <c r="DP77" s="168"/>
      <c r="DQ77" s="166"/>
      <c r="DR77" s="165" t="s">
        <v>490</v>
      </c>
      <c r="DS77" s="125" t="s">
        <v>490</v>
      </c>
      <c r="DT77" s="125">
        <v>669</v>
      </c>
      <c r="DU77" s="125">
        <v>67.900000000000006</v>
      </c>
      <c r="DV77" s="125">
        <v>32.1</v>
      </c>
      <c r="DW77" s="125">
        <v>2.2999999999999998</v>
      </c>
      <c r="DX77" s="125">
        <v>7007</v>
      </c>
      <c r="DY77" s="125" t="s">
        <v>490</v>
      </c>
      <c r="DZ77" s="125">
        <v>2.4900000000000002</v>
      </c>
      <c r="EA77" s="125">
        <v>0</v>
      </c>
      <c r="EC77" s="166"/>
      <c r="ED77" s="166">
        <v>8</v>
      </c>
      <c r="EE77" s="166">
        <v>14</v>
      </c>
      <c r="EF77" s="166"/>
      <c r="EG77" s="166">
        <v>2</v>
      </c>
      <c r="EH77" s="166">
        <v>1</v>
      </c>
      <c r="EI77" s="166">
        <v>184</v>
      </c>
      <c r="EJ77" s="166">
        <v>97</v>
      </c>
      <c r="EK77" s="167">
        <f>EJ77/(EI77*EI77*0.01*0.01)</f>
        <v>28.650756143667294</v>
      </c>
      <c r="EL77" s="166">
        <v>1</v>
      </c>
      <c r="EM77" s="168" t="s">
        <v>490</v>
      </c>
      <c r="EN77" s="166">
        <v>0</v>
      </c>
      <c r="EO77" s="166">
        <v>0</v>
      </c>
      <c r="EP77" s="166">
        <v>4</v>
      </c>
      <c r="EQ77" s="1230">
        <v>43053</v>
      </c>
      <c r="ER77" s="506">
        <v>7506</v>
      </c>
      <c r="ES77" s="200">
        <v>75</v>
      </c>
      <c r="ET77" s="409">
        <v>18708</v>
      </c>
      <c r="EU77" s="200">
        <v>2</v>
      </c>
      <c r="EV77" s="508">
        <v>498.88</v>
      </c>
      <c r="EW77" s="721"/>
      <c r="EX77" s="722">
        <v>498.88</v>
      </c>
      <c r="EY77" s="723"/>
      <c r="EZ77" s="584"/>
      <c r="FA77" s="200"/>
      <c r="FB77" s="200"/>
      <c r="FC77" s="200"/>
      <c r="FD77" s="724"/>
      <c r="FE77" s="587"/>
      <c r="FF77" s="587"/>
      <c r="FG77" s="725"/>
      <c r="FH77" s="675">
        <v>1.3410038486209108</v>
      </c>
      <c r="FI77" s="675"/>
      <c r="FJ77" s="756">
        <v>669</v>
      </c>
      <c r="FK77" s="607" t="s">
        <v>485</v>
      </c>
      <c r="FL77" s="867"/>
      <c r="FM77" s="122"/>
      <c r="FQ77" s="173">
        <f>DT77/1000</f>
        <v>0.66900000000000004</v>
      </c>
      <c r="FR77" s="222">
        <f>DT77/EX77</f>
        <v>1.3410038486209108</v>
      </c>
      <c r="FS77" s="222"/>
      <c r="FT77" s="223"/>
      <c r="FU77" s="223"/>
      <c r="FV77" s="223"/>
      <c r="GF77" s="175"/>
      <c r="GJ77" s="165"/>
      <c r="GK77" s="214">
        <v>43069</v>
      </c>
      <c r="GL77" s="1232" t="s">
        <v>497</v>
      </c>
      <c r="GM77" s="1231">
        <f>DATEDIF(EQ77,GK77,"m")</f>
        <v>0</v>
      </c>
      <c r="GN77" s="178"/>
      <c r="GP77" s="340">
        <v>2.2999999999999998</v>
      </c>
      <c r="GR77" s="165"/>
      <c r="GS77" s="165"/>
      <c r="GT77" s="165"/>
      <c r="GU77" s="122"/>
      <c r="HI77" s="371"/>
      <c r="HJ77" s="991"/>
      <c r="HK77" s="991"/>
      <c r="HL77" s="991"/>
      <c r="HM77" s="991"/>
      <c r="HN77" s="991"/>
      <c r="HO77" s="1022"/>
      <c r="HP77" s="1022"/>
      <c r="HQ77" s="991"/>
      <c r="HR77" s="991"/>
      <c r="HS77" s="991"/>
      <c r="HT77" s="991"/>
      <c r="HU77" s="991"/>
      <c r="HV77" s="991"/>
      <c r="HW77" s="991"/>
      <c r="HX77" s="991"/>
      <c r="HY77" s="991"/>
      <c r="HZ77" s="991"/>
      <c r="IA77" s="991"/>
      <c r="IB77" s="1022"/>
      <c r="IC77" s="991"/>
      <c r="ID77" s="991"/>
      <c r="IE77" s="991"/>
      <c r="IF77" s="991"/>
      <c r="IG77" s="991"/>
      <c r="IH77" s="991"/>
      <c r="II77" s="991"/>
      <c r="IJ77" s="991"/>
      <c r="IK77" s="1022"/>
      <c r="IL77" s="991"/>
      <c r="IM77" s="991"/>
      <c r="IN77" s="1022"/>
      <c r="IO77" s="991"/>
      <c r="IP77" s="991"/>
      <c r="IQ77" s="991"/>
      <c r="IR77" s="991"/>
      <c r="IS77" s="991"/>
      <c r="IT77" s="1022"/>
      <c r="IU77" s="991"/>
      <c r="IV77" s="991"/>
      <c r="IW77" s="991"/>
      <c r="IX77" s="991"/>
      <c r="IY77" s="991"/>
      <c r="IZ77" s="991"/>
      <c r="JA77" s="991"/>
      <c r="JB77" s="991"/>
      <c r="JC77" s="991"/>
      <c r="JD77" s="991"/>
      <c r="JE77" s="991"/>
      <c r="JF77" s="991"/>
      <c r="JG77" s="125"/>
      <c r="JH77" s="125"/>
      <c r="JI77" s="125"/>
      <c r="JJ77" s="182"/>
      <c r="JK77" s="183"/>
      <c r="JL77" s="183"/>
      <c r="JM77" s="183"/>
      <c r="JN77" s="183"/>
      <c r="JO77" s="183"/>
      <c r="JP77" s="183"/>
      <c r="JQ77" s="183"/>
      <c r="JR77" s="183"/>
      <c r="JS77" s="183"/>
      <c r="JT77" s="183"/>
      <c r="JU77" s="183"/>
      <c r="JV77" s="183"/>
      <c r="JW77" s="183"/>
      <c r="JX77" s="183"/>
      <c r="JY77" s="183"/>
      <c r="JZ77" s="183"/>
      <c r="KA77" s="183"/>
      <c r="KB77" s="183"/>
      <c r="KC77" s="183"/>
      <c r="KD77" s="183"/>
      <c r="KE77" s="183"/>
      <c r="KF77" s="183"/>
      <c r="KG77" s="183"/>
      <c r="KH77" s="183"/>
      <c r="KI77" s="183"/>
      <c r="KJ77" s="183"/>
      <c r="KK77" s="183"/>
      <c r="KL77" s="183"/>
      <c r="KM77" s="183"/>
      <c r="KN77" s="183"/>
      <c r="KO77" s="183"/>
      <c r="KP77" s="183"/>
      <c r="KQ77" s="183"/>
      <c r="KR77" s="183"/>
      <c r="KS77" s="183"/>
      <c r="KT77" s="183"/>
      <c r="KU77" s="183"/>
      <c r="KV77" s="183"/>
      <c r="KW77" s="183"/>
      <c r="KX77" s="183"/>
      <c r="KY77" s="183"/>
      <c r="KZ77" s="183"/>
      <c r="LA77" s="183"/>
      <c r="LB77" s="183"/>
      <c r="LC77" s="183"/>
      <c r="LD77" s="1434"/>
      <c r="LE77" s="125"/>
      <c r="LF77" s="125"/>
      <c r="LG77" s="125"/>
      <c r="LH77" s="125"/>
      <c r="LI77" s="125"/>
      <c r="LJ77" s="125"/>
      <c r="LK77" s="125"/>
      <c r="LL77" s="125"/>
      <c r="LM77" s="125"/>
      <c r="LN77" s="125"/>
      <c r="LO77" s="125"/>
      <c r="LP77" s="125"/>
      <c r="LQ77" s="125"/>
      <c r="LR77" s="175"/>
      <c r="LS77" s="175"/>
      <c r="LT77" s="175"/>
      <c r="LU77" s="175"/>
      <c r="LV77" s="175"/>
      <c r="LW77" s="175"/>
      <c r="LX77" s="175"/>
      <c r="LY77" s="183"/>
      <c r="LZ77" s="183"/>
    </row>
    <row r="78" spans="1:338" ht="14.45" hidden="1" customHeight="1">
      <c r="A78" s="122">
        <v>97</v>
      </c>
      <c r="B78" s="122">
        <f>COUNTIFS($D$3:D78,D78,$F$3:F78,F78)</f>
        <v>1</v>
      </c>
      <c r="C78" s="316">
        <v>8505</v>
      </c>
      <c r="D78" s="398" t="s">
        <v>885</v>
      </c>
      <c r="E78" s="188" t="s">
        <v>621</v>
      </c>
      <c r="F78" s="187">
        <v>7106275330</v>
      </c>
      <c r="G78" s="125">
        <v>47</v>
      </c>
      <c r="H78" s="398" t="s">
        <v>886</v>
      </c>
      <c r="I78" s="503" t="s">
        <v>887</v>
      </c>
      <c r="J78" s="504" t="s">
        <v>477</v>
      </c>
      <c r="K78" s="175" t="s">
        <v>478</v>
      </c>
      <c r="L78" s="125">
        <v>8</v>
      </c>
      <c r="M78" s="125">
        <v>2</v>
      </c>
      <c r="N78" s="188" t="s">
        <v>490</v>
      </c>
      <c r="O78" s="125"/>
      <c r="P78" s="188" t="s">
        <v>703</v>
      </c>
      <c r="Q78" s="125"/>
      <c r="R78" s="125"/>
      <c r="S78" s="608" t="s">
        <v>598</v>
      </c>
      <c r="T78" s="573" t="s">
        <v>523</v>
      </c>
      <c r="U78" s="574" t="s">
        <v>484</v>
      </c>
      <c r="V78" s="609" t="s">
        <v>599</v>
      </c>
      <c r="W78" s="530" t="s">
        <v>506</v>
      </c>
      <c r="X78" s="1001"/>
      <c r="Y78" s="1001"/>
      <c r="Z78" s="610"/>
      <c r="AA78" s="573"/>
      <c r="AB78" s="225"/>
      <c r="AC78" s="225"/>
      <c r="AD78" s="225"/>
      <c r="AE78" s="225"/>
      <c r="AF78" s="225"/>
      <c r="AG78" s="534" t="s">
        <v>485</v>
      </c>
      <c r="AO78" s="1024">
        <v>26.6</v>
      </c>
      <c r="AP78" s="137">
        <v>71.5</v>
      </c>
      <c r="AQ78" s="138">
        <v>1.66</v>
      </c>
      <c r="AR78" s="139">
        <f t="shared" si="26"/>
        <v>99.759999999999991</v>
      </c>
      <c r="AS78" s="140">
        <f t="shared" si="27"/>
        <v>0.37202797202797205</v>
      </c>
      <c r="AT78" s="141">
        <f t="shared" si="28"/>
        <v>0.61756643356643359</v>
      </c>
      <c r="AU78" s="142">
        <f t="shared" si="29"/>
        <v>0.36358665937670864</v>
      </c>
      <c r="AV78" s="143">
        <v>24.934839999999998</v>
      </c>
      <c r="AW78" s="143">
        <f t="shared" si="35"/>
        <v>93.74</v>
      </c>
      <c r="AX78" s="144">
        <v>0.33516000000000007</v>
      </c>
      <c r="AY78" s="143">
        <v>1.26</v>
      </c>
      <c r="AZ78" s="149" t="s">
        <v>487</v>
      </c>
      <c r="BA78" s="204">
        <v>25.8</v>
      </c>
      <c r="BB78" s="205">
        <v>0.15</v>
      </c>
      <c r="BD78" s="320"/>
      <c r="BG78" s="145"/>
      <c r="BH78" s="135">
        <v>610.07777777777778</v>
      </c>
      <c r="BI78" s="234">
        <v>7.6</v>
      </c>
      <c r="BJ78" s="122">
        <v>69.5</v>
      </c>
      <c r="BK78" s="122">
        <v>30.5</v>
      </c>
      <c r="BL78" s="150">
        <v>2.278688524590164</v>
      </c>
      <c r="BM78" s="206">
        <v>0.48</v>
      </c>
      <c r="BN78" s="153">
        <f>BM78*100/AO78</f>
        <v>1.8045112781954886</v>
      </c>
      <c r="BO78" s="149" t="s">
        <v>487</v>
      </c>
      <c r="BP78" s="122">
        <v>46.999999999999993</v>
      </c>
      <c r="BQ78" s="147">
        <v>61.8</v>
      </c>
      <c r="BR78" s="174">
        <v>24484.126984126982</v>
      </c>
      <c r="BS78" s="153">
        <f>BX78+BZ78</f>
        <v>43.5</v>
      </c>
      <c r="BT78" s="145">
        <v>92.5</v>
      </c>
      <c r="BU78" s="174">
        <v>10421.555555555555</v>
      </c>
      <c r="BV78" s="145">
        <v>7.5</v>
      </c>
      <c r="BW78" s="1020">
        <v>66.900000000000006</v>
      </c>
      <c r="BX78" s="145">
        <v>15.1</v>
      </c>
      <c r="BY78" s="145">
        <v>11</v>
      </c>
      <c r="BZ78" s="145">
        <v>28.4</v>
      </c>
      <c r="CA78" s="145">
        <v>20.6</v>
      </c>
      <c r="CB78" s="145">
        <v>48.5</v>
      </c>
      <c r="CC78" s="145">
        <v>35.299999999999997</v>
      </c>
      <c r="CD78" s="145">
        <v>1.46</v>
      </c>
      <c r="CJ78" s="122">
        <v>80</v>
      </c>
      <c r="CK78" s="135">
        <v>7088.2876712328771</v>
      </c>
      <c r="CL78" s="143">
        <f>BX78/BZ78</f>
        <v>0.53169014084507049</v>
      </c>
      <c r="CM78" s="145"/>
      <c r="CN78" s="145"/>
      <c r="CO78" s="145"/>
      <c r="CP78" s="320"/>
      <c r="CT78" s="145"/>
      <c r="CU78" s="145"/>
      <c r="CV78" s="145"/>
      <c r="CW78" s="145"/>
      <c r="CX78" s="145"/>
      <c r="CY78" s="209"/>
      <c r="CZ78" s="145"/>
      <c r="DA78" s="209">
        <v>3</v>
      </c>
      <c r="DB78" s="237" t="s">
        <v>488</v>
      </c>
      <c r="DE78" s="125"/>
      <c r="DF78" s="125"/>
      <c r="DG78" s="125"/>
      <c r="DH78" s="414"/>
      <c r="DI78" s="160" t="s">
        <v>489</v>
      </c>
      <c r="DJ78" s="220" t="s">
        <v>485</v>
      </c>
      <c r="DK78" s="162">
        <v>2</v>
      </c>
      <c r="DL78" s="166"/>
      <c r="DM78" s="166"/>
      <c r="DN78" s="164">
        <v>0</v>
      </c>
      <c r="DO78" s="166"/>
      <c r="DP78" s="166"/>
      <c r="DQ78" s="166"/>
      <c r="DR78" s="165" t="s">
        <v>490</v>
      </c>
      <c r="DS78" s="125" t="s">
        <v>490</v>
      </c>
      <c r="DT78" s="125">
        <v>592</v>
      </c>
      <c r="DU78" s="125">
        <v>4.7</v>
      </c>
      <c r="DV78" s="125">
        <v>95.3</v>
      </c>
      <c r="DW78" s="125" t="s">
        <v>490</v>
      </c>
      <c r="DX78" s="125" t="s">
        <v>490</v>
      </c>
      <c r="DY78" s="125" t="s">
        <v>490</v>
      </c>
      <c r="DZ78" s="125" t="s">
        <v>490</v>
      </c>
      <c r="EA78" s="125">
        <v>0</v>
      </c>
      <c r="EC78" s="166"/>
      <c r="ED78" s="166">
        <v>2</v>
      </c>
      <c r="EE78" s="166">
        <v>8</v>
      </c>
      <c r="EF78" s="166"/>
      <c r="EG78" s="166">
        <v>2</v>
      </c>
      <c r="EH78" s="166">
        <v>0</v>
      </c>
      <c r="EI78" s="166">
        <v>182</v>
      </c>
      <c r="EJ78" s="166">
        <v>120</v>
      </c>
      <c r="EK78" s="167">
        <f>EJ78/(EI78*EI78*0.01*0.01)</f>
        <v>36.22750875498128</v>
      </c>
      <c r="EL78" s="166">
        <v>0</v>
      </c>
      <c r="EM78" s="166" t="s">
        <v>490</v>
      </c>
      <c r="EN78" s="166">
        <v>2</v>
      </c>
      <c r="EO78" s="166">
        <v>1</v>
      </c>
      <c r="EP78" s="166">
        <v>4</v>
      </c>
      <c r="EQ78" s="1230">
        <v>43222</v>
      </c>
      <c r="ER78" s="506">
        <v>8505</v>
      </c>
      <c r="ES78" s="409">
        <v>75</v>
      </c>
      <c r="ET78" s="409">
        <v>19021</v>
      </c>
      <c r="EU78" s="409">
        <v>2</v>
      </c>
      <c r="EV78" s="508">
        <v>507.22666666666669</v>
      </c>
      <c r="EW78" s="509">
        <v>10478</v>
      </c>
      <c r="EX78" s="510">
        <v>279.41333333333336</v>
      </c>
      <c r="EY78" s="511">
        <v>2235.3066666666668</v>
      </c>
      <c r="EZ78" s="386"/>
      <c r="FA78" s="352"/>
      <c r="FB78" s="352"/>
      <c r="FC78" s="352"/>
      <c r="FD78" s="526"/>
      <c r="FE78" s="551"/>
      <c r="FF78" s="551"/>
      <c r="FG78" s="516"/>
      <c r="FH78" s="517"/>
      <c r="FI78" s="518"/>
      <c r="FJ78" s="552"/>
      <c r="FK78" s="421"/>
      <c r="FL78" s="133"/>
      <c r="FM78" s="172">
        <v>55.086483360496295</v>
      </c>
      <c r="FN78" s="213">
        <f>EX78/1000</f>
        <v>0.27941333333333335</v>
      </c>
      <c r="FP78" s="172">
        <v>55.086483360496295</v>
      </c>
      <c r="FQ78" s="213">
        <v>0.27941333333333335</v>
      </c>
      <c r="FR78" s="222">
        <f>DT78/EX78</f>
        <v>2.1187249475090666</v>
      </c>
      <c r="FS78" s="174">
        <v>50</v>
      </c>
      <c r="FT78" s="223" t="s">
        <v>536</v>
      </c>
      <c r="FU78" s="223"/>
      <c r="FV78" s="223" t="s">
        <v>888</v>
      </c>
      <c r="FW78" s="125">
        <v>0</v>
      </c>
      <c r="FX78" s="125">
        <v>2</v>
      </c>
      <c r="FY78" s="125">
        <v>0</v>
      </c>
      <c r="FZ78" s="175" t="s">
        <v>889</v>
      </c>
      <c r="GD78" s="125">
        <v>0</v>
      </c>
      <c r="GE78" s="175" t="s">
        <v>890</v>
      </c>
      <c r="GF78" s="175"/>
      <c r="GG78" s="125">
        <v>1</v>
      </c>
      <c r="GH78" s="175">
        <v>0</v>
      </c>
      <c r="GI78" s="175" t="s">
        <v>891</v>
      </c>
      <c r="GJ78" s="165"/>
      <c r="GK78" s="214">
        <v>43230</v>
      </c>
      <c r="GL78" s="1230" t="s">
        <v>497</v>
      </c>
      <c r="GM78" s="1231">
        <f>DATEDIF(EQ78,GK78,"m")</f>
        <v>0</v>
      </c>
      <c r="GN78" s="178"/>
      <c r="GP78" s="179">
        <v>4.7264146057452789</v>
      </c>
      <c r="GR78" s="165"/>
      <c r="GS78" s="165"/>
      <c r="GT78" s="165"/>
      <c r="GU78" s="122"/>
      <c r="HI78" s="371"/>
      <c r="HJ78" s="991"/>
      <c r="HK78" s="991"/>
      <c r="HL78" s="991"/>
      <c r="HM78" s="991"/>
      <c r="HN78" s="991"/>
      <c r="HO78" s="1022"/>
      <c r="HP78" s="1022"/>
      <c r="HQ78" s="991"/>
      <c r="HR78" s="991"/>
      <c r="HS78" s="991"/>
      <c r="HT78" s="991"/>
      <c r="HU78" s="991"/>
      <c r="HV78" s="991"/>
      <c r="HW78" s="991"/>
      <c r="HX78" s="991"/>
      <c r="HY78" s="991"/>
      <c r="HZ78" s="991"/>
      <c r="IA78" s="991"/>
      <c r="IB78" s="1022"/>
      <c r="IC78" s="991"/>
      <c r="ID78" s="991"/>
      <c r="IE78" s="991"/>
      <c r="IF78" s="991"/>
      <c r="IG78" s="991"/>
      <c r="IH78" s="991"/>
      <c r="II78" s="991"/>
      <c r="IJ78" s="991"/>
      <c r="IK78" s="1022"/>
      <c r="IL78" s="991"/>
      <c r="IM78" s="991"/>
      <c r="IN78" s="1022"/>
      <c r="IO78" s="991"/>
      <c r="IP78" s="991"/>
      <c r="IQ78" s="991"/>
      <c r="IR78" s="991"/>
      <c r="IS78" s="991"/>
      <c r="IT78" s="1022"/>
      <c r="IU78" s="991"/>
      <c r="IV78" s="991"/>
      <c r="IW78" s="991"/>
      <c r="IX78" s="991"/>
      <c r="IY78" s="991"/>
      <c r="IZ78" s="991"/>
      <c r="JA78" s="991"/>
      <c r="JB78" s="991"/>
      <c r="JC78" s="991"/>
      <c r="JD78" s="991"/>
      <c r="JE78" s="991"/>
      <c r="JF78" s="991"/>
      <c r="JG78" s="125"/>
      <c r="JH78" s="125"/>
      <c r="JI78" s="125"/>
      <c r="JJ78" s="182"/>
      <c r="JK78" s="183"/>
      <c r="JL78" s="183"/>
      <c r="JM78" s="183"/>
      <c r="JN78" s="183"/>
      <c r="JO78" s="183"/>
      <c r="JP78" s="183"/>
      <c r="JQ78" s="183"/>
      <c r="JR78" s="183"/>
      <c r="JS78" s="183"/>
      <c r="JT78" s="183"/>
      <c r="JU78" s="183"/>
      <c r="JV78" s="183"/>
      <c r="JW78" s="183"/>
      <c r="JX78" s="183"/>
      <c r="JY78" s="183"/>
      <c r="JZ78" s="183"/>
      <c r="KA78" s="183"/>
      <c r="KB78" s="183"/>
      <c r="KC78" s="183"/>
      <c r="KD78" s="183"/>
      <c r="KE78" s="183"/>
      <c r="KF78" s="183"/>
      <c r="KG78" s="183"/>
      <c r="KH78" s="183"/>
      <c r="KI78" s="183"/>
      <c r="KJ78" s="183"/>
      <c r="KK78" s="183"/>
      <c r="KL78" s="183"/>
      <c r="KM78" s="183"/>
      <c r="KN78" s="183"/>
      <c r="KO78" s="183"/>
      <c r="KP78" s="183"/>
      <c r="KQ78" s="183"/>
      <c r="KR78" s="183"/>
      <c r="KS78" s="183"/>
      <c r="KT78" s="183"/>
      <c r="KU78" s="183"/>
      <c r="KV78" s="183"/>
      <c r="KW78" s="183"/>
      <c r="KX78" s="183"/>
      <c r="KY78" s="183"/>
      <c r="KZ78" s="183"/>
      <c r="LA78" s="183"/>
      <c r="LB78" s="183"/>
      <c r="LC78" s="183"/>
      <c r="LD78" s="1434"/>
      <c r="LE78" s="125"/>
      <c r="LF78" s="125"/>
      <c r="LG78" s="125"/>
      <c r="LH78" s="125"/>
      <c r="LI78" s="125"/>
      <c r="LJ78" s="125"/>
      <c r="LK78" s="125"/>
      <c r="LL78" s="125"/>
      <c r="LM78" s="125"/>
      <c r="LN78" s="125"/>
      <c r="LO78" s="125"/>
      <c r="LP78" s="125"/>
      <c r="LQ78" s="125"/>
      <c r="LR78" s="175"/>
      <c r="LS78" s="175"/>
      <c r="LT78" s="175"/>
      <c r="LU78" s="175"/>
      <c r="LV78" s="175"/>
      <c r="LW78" s="175"/>
      <c r="LX78" s="175"/>
      <c r="LY78" s="183"/>
      <c r="LZ78" s="183"/>
    </row>
    <row r="79" spans="1:338" ht="14.45" hidden="1" customHeight="1">
      <c r="A79" s="122">
        <v>117</v>
      </c>
      <c r="B79" s="122">
        <f>COUNTIFS($D$3:D79,D79,$F$3:F79,F79)</f>
        <v>1</v>
      </c>
      <c r="C79" s="184">
        <v>12720</v>
      </c>
      <c r="D79" s="398" t="s">
        <v>985</v>
      </c>
      <c r="E79" s="188" t="s">
        <v>986</v>
      </c>
      <c r="F79" s="187">
        <v>7257025765</v>
      </c>
      <c r="G79" s="125">
        <f>LEFT(H79,4)-CONCATENATE(IF(LEFT(F79, 2)&lt;MID(H79, 3, 4), 20, 19),LEFT(F79,2))</f>
        <v>48</v>
      </c>
      <c r="H79" s="398" t="s">
        <v>987</v>
      </c>
      <c r="I79" s="389" t="s">
        <v>639</v>
      </c>
      <c r="J79" s="504" t="s">
        <v>477</v>
      </c>
      <c r="K79" s="188" t="s">
        <v>478</v>
      </c>
      <c r="L79" s="125">
        <v>14</v>
      </c>
      <c r="M79" s="188" t="s">
        <v>988</v>
      </c>
      <c r="N79" s="188" t="s">
        <v>513</v>
      </c>
      <c r="O79" s="125"/>
      <c r="P79" s="125" t="s">
        <v>989</v>
      </c>
      <c r="Q79" s="553"/>
      <c r="R79" s="553"/>
      <c r="S79" s="188"/>
      <c r="T79" s="554" t="s">
        <v>530</v>
      </c>
      <c r="U79" s="554"/>
      <c r="V79" s="568" t="s">
        <v>990</v>
      </c>
      <c r="W79" s="535"/>
      <c r="X79" s="1005"/>
      <c r="Y79" s="1005"/>
      <c r="Z79" s="569"/>
      <c r="AA79" s="125" t="s">
        <v>779</v>
      </c>
      <c r="AB79" s="225"/>
      <c r="AC79" s="230">
        <v>337</v>
      </c>
      <c r="AD79" s="230">
        <v>4700</v>
      </c>
      <c r="AE79" s="231"/>
      <c r="AF79" s="231"/>
      <c r="AG79" s="183" t="s">
        <v>507</v>
      </c>
      <c r="AH79" s="1014">
        <v>350</v>
      </c>
      <c r="AI79"/>
      <c r="AJ79"/>
      <c r="AM79"/>
      <c r="AO79" s="1024">
        <v>57.6</v>
      </c>
      <c r="AP79" s="137">
        <v>26.9</v>
      </c>
      <c r="AQ79" s="138">
        <v>14.8</v>
      </c>
      <c r="AR79" s="139">
        <f t="shared" si="26"/>
        <v>99.3</v>
      </c>
      <c r="AS79" s="140">
        <f t="shared" si="27"/>
        <v>2.1412639405204463</v>
      </c>
      <c r="AT79" s="141">
        <f t="shared" si="28"/>
        <v>31.690706319702606</v>
      </c>
      <c r="AU79" s="142">
        <f t="shared" si="29"/>
        <v>1.3812949640287768</v>
      </c>
      <c r="AV79" s="143">
        <f>AW79*AO79/100</f>
        <v>46.048000000000002</v>
      </c>
      <c r="AW79" s="143">
        <f>98-AY79-(CD79*100/AO79)</f>
        <v>79.944444444444443</v>
      </c>
      <c r="AX79" s="403">
        <v>7.39</v>
      </c>
      <c r="AY79" s="143">
        <f>AX79*100/AO79</f>
        <v>12.829861111111111</v>
      </c>
      <c r="AZ79" s="122" t="s">
        <v>487</v>
      </c>
      <c r="BA79" s="204">
        <v>15.4</v>
      </c>
      <c r="BB79" s="147" t="s">
        <v>487</v>
      </c>
      <c r="BC79" s="153">
        <v>0.51</v>
      </c>
      <c r="BD79" s="153"/>
      <c r="BE79" s="143"/>
      <c r="BF79" s="143"/>
      <c r="BG79" s="149">
        <v>6018</v>
      </c>
      <c r="BH79" s="233">
        <v>529.1</v>
      </c>
      <c r="BI79" s="234">
        <v>1.18</v>
      </c>
      <c r="BJ79" s="143">
        <v>40.6</v>
      </c>
      <c r="BK79" s="122">
        <v>59.4</v>
      </c>
      <c r="BL79" s="150">
        <f>BJ79/BK79</f>
        <v>0.6835016835016835</v>
      </c>
      <c r="BM79" s="206">
        <v>0.66</v>
      </c>
      <c r="BN79" s="153">
        <f>BM79*100/AO79</f>
        <v>1.1458333333333333</v>
      </c>
      <c r="BO79" s="122" t="s">
        <v>487</v>
      </c>
      <c r="BP79" s="122">
        <v>27.7</v>
      </c>
      <c r="BQ79" s="234">
        <v>21.244</v>
      </c>
      <c r="BR79" s="158">
        <v>21010</v>
      </c>
      <c r="BS79" s="153">
        <f>BX79+BZ79</f>
        <v>45.8</v>
      </c>
      <c r="BT79" s="158">
        <v>91</v>
      </c>
      <c r="BU79" s="158">
        <v>7160</v>
      </c>
      <c r="BV79" s="153">
        <f>100-BT79</f>
        <v>9</v>
      </c>
      <c r="BW79" s="1039">
        <f>BY79+CA79+CC79</f>
        <v>26.684799999999996</v>
      </c>
      <c r="BX79" s="149">
        <v>15.3</v>
      </c>
      <c r="BY79" s="145">
        <f>BX79*AP79/100</f>
        <v>4.1157000000000004</v>
      </c>
      <c r="BZ79" s="158">
        <v>30.5</v>
      </c>
      <c r="CA79" s="145">
        <f>BZ79*AP79/100</f>
        <v>8.2044999999999995</v>
      </c>
      <c r="CB79" s="158">
        <v>53.4</v>
      </c>
      <c r="CC79" s="145">
        <f>CB79*AP79/100</f>
        <v>14.364599999999998</v>
      </c>
      <c r="CD79" s="405">
        <v>3.01</v>
      </c>
      <c r="CE79" s="151">
        <v>99.9</v>
      </c>
      <c r="CF79" s="235">
        <v>10516.199999999999</v>
      </c>
      <c r="CG79" s="151">
        <v>99.2</v>
      </c>
      <c r="CH79" s="235">
        <v>7100.8</v>
      </c>
      <c r="CI79" s="151">
        <v>81.2</v>
      </c>
      <c r="CJ79" s="151">
        <v>89.6</v>
      </c>
      <c r="CK79" s="235">
        <v>5615.0999999999995</v>
      </c>
      <c r="CL79" s="143">
        <f>BX79/BZ79</f>
        <v>0.50163934426229506</v>
      </c>
      <c r="CM79" s="145"/>
      <c r="CN79" s="145"/>
      <c r="CO79" s="145"/>
      <c r="CP79" s="153">
        <v>0.11</v>
      </c>
      <c r="CQ79" s="143"/>
      <c r="CR79" s="143"/>
      <c r="CS79" s="143"/>
      <c r="CT79" s="145"/>
      <c r="CU79" s="236"/>
      <c r="CV79" s="236"/>
      <c r="CW79" s="145"/>
      <c r="CX79" s="145"/>
      <c r="CZ79" s="145"/>
      <c r="DA79" s="209"/>
      <c r="DB79" s="237" t="s">
        <v>301</v>
      </c>
      <c r="DC79" s="238"/>
      <c r="DD79" s="239" t="s">
        <v>991</v>
      </c>
      <c r="DE79" s="125"/>
      <c r="DF79" s="125"/>
      <c r="DG79" s="125"/>
      <c r="DH79" s="414"/>
      <c r="DI79" s="125" t="s">
        <v>515</v>
      </c>
      <c r="DJ79" s="240" t="s">
        <v>507</v>
      </c>
      <c r="DK79" s="166">
        <v>2</v>
      </c>
      <c r="DL79" s="166"/>
      <c r="DM79" s="166"/>
      <c r="DN79" s="164">
        <v>0</v>
      </c>
      <c r="DO79" s="166"/>
      <c r="DP79" s="166"/>
      <c r="DQ79" s="166"/>
      <c r="DR79" s="165" t="s">
        <v>490</v>
      </c>
      <c r="DS79" s="125" t="s">
        <v>490</v>
      </c>
      <c r="DT79" s="179">
        <v>487</v>
      </c>
      <c r="DU79" s="179">
        <v>16.399999999999999</v>
      </c>
      <c r="DV79" s="179">
        <v>83.6</v>
      </c>
      <c r="DW79" s="125" t="s">
        <v>490</v>
      </c>
      <c r="DX79" s="125" t="s">
        <v>490</v>
      </c>
      <c r="DY79" s="125" t="s">
        <v>490</v>
      </c>
      <c r="DZ79" s="125" t="s">
        <v>490</v>
      </c>
      <c r="EA79" s="125">
        <v>0</v>
      </c>
      <c r="EB79" s="149"/>
      <c r="EC79" s="242"/>
      <c r="ED79" s="242"/>
      <c r="EE79" s="166">
        <v>14</v>
      </c>
      <c r="EF79" s="166" t="s">
        <v>538</v>
      </c>
      <c r="EG79" s="166"/>
      <c r="EH79" s="242"/>
      <c r="EI79" s="243" t="s">
        <v>538</v>
      </c>
      <c r="EJ79" s="243" t="s">
        <v>538</v>
      </c>
      <c r="EK79" s="167" t="s">
        <v>538</v>
      </c>
      <c r="EL79" s="166">
        <v>1</v>
      </c>
      <c r="EM79" s="166" t="s">
        <v>534</v>
      </c>
      <c r="EN79" s="166">
        <v>1</v>
      </c>
      <c r="EO79" s="166">
        <v>2</v>
      </c>
      <c r="EP79" s="242" t="s">
        <v>992</v>
      </c>
      <c r="EQ79" s="1230">
        <v>43949</v>
      </c>
      <c r="ER79" s="559">
        <v>12720</v>
      </c>
      <c r="ES79" s="548">
        <v>75</v>
      </c>
      <c r="ET79" s="548">
        <v>125673</v>
      </c>
      <c r="EU79" s="548">
        <v>4000</v>
      </c>
      <c r="EV79" s="548">
        <v>40560</v>
      </c>
      <c r="EW79" s="549">
        <v>2365</v>
      </c>
      <c r="EX79" s="550">
        <f>EW79/EU79*EV79/ES79</f>
        <v>319.74800000000005</v>
      </c>
      <c r="EY79" s="511">
        <f>L79*EX79</f>
        <v>4476.4720000000007</v>
      </c>
      <c r="EZ79" s="540"/>
      <c r="FA79" s="352"/>
      <c r="FB79" s="352"/>
      <c r="FC79" s="352"/>
      <c r="FD79" s="526"/>
      <c r="FE79" s="551"/>
      <c r="FF79" s="551"/>
      <c r="FG79" s="516"/>
      <c r="FH79" s="748"/>
      <c r="FI79" s="518"/>
      <c r="FJ79" s="552"/>
      <c r="FK79" s="421"/>
      <c r="FL79" s="133"/>
      <c r="FM79" s="122"/>
      <c r="FN79" s="213">
        <f>AC79/1000</f>
        <v>0.33700000000000002</v>
      </c>
      <c r="FP79" s="141">
        <f>EW79*100/ET79</f>
        <v>1.8818680225665019</v>
      </c>
      <c r="FQ79" s="247">
        <f>EX79/1000</f>
        <v>0.31974800000000003</v>
      </c>
      <c r="FR79" s="170">
        <f>DT79/EX79</f>
        <v>1.5230744211066212</v>
      </c>
      <c r="FS79" s="174">
        <v>20</v>
      </c>
      <c r="FT79" s="183" t="s">
        <v>490</v>
      </c>
      <c r="FU79" s="183" t="s">
        <v>993</v>
      </c>
      <c r="FV79" s="183" t="s">
        <v>497</v>
      </c>
      <c r="FW79" s="125">
        <v>0</v>
      </c>
      <c r="FX79" s="188" t="s">
        <v>538</v>
      </c>
      <c r="FY79" s="125">
        <v>1</v>
      </c>
      <c r="FZ79" s="183" t="s">
        <v>539</v>
      </c>
      <c r="GD79" s="125">
        <v>0</v>
      </c>
      <c r="GE79" s="430">
        <v>0</v>
      </c>
      <c r="GF79" s="175">
        <v>0</v>
      </c>
      <c r="GG79" s="125">
        <v>0</v>
      </c>
      <c r="GH79" s="175">
        <v>0</v>
      </c>
      <c r="GI79" s="183" t="s">
        <v>994</v>
      </c>
      <c r="GJ79" s="165"/>
      <c r="GK79" s="214">
        <v>43962</v>
      </c>
      <c r="GL79" s="1230" t="s">
        <v>497</v>
      </c>
      <c r="GM79" s="1231">
        <f>DATEDIF(EQ79,GK79,"m")</f>
        <v>0</v>
      </c>
      <c r="GN79" s="178" t="s">
        <v>543</v>
      </c>
      <c r="GR79" s="428"/>
      <c r="GS79" s="165"/>
      <c r="GT79" s="165"/>
      <c r="GV79" s="249">
        <v>0</v>
      </c>
      <c r="GW79" s="249">
        <v>0</v>
      </c>
      <c r="GX79" s="249">
        <v>1998.12</v>
      </c>
      <c r="GY79" s="249">
        <v>0</v>
      </c>
      <c r="GZ79" s="249">
        <v>0</v>
      </c>
      <c r="HA79" s="249">
        <v>0</v>
      </c>
      <c r="HB79" s="249">
        <v>6665.1</v>
      </c>
      <c r="HC79" s="249">
        <v>0</v>
      </c>
      <c r="HD79" s="249">
        <v>331.7</v>
      </c>
      <c r="HE79" s="249">
        <v>116.12</v>
      </c>
      <c r="HF79" s="249">
        <v>0</v>
      </c>
      <c r="HG79" s="249">
        <v>0</v>
      </c>
      <c r="HH79" s="249">
        <v>345.8</v>
      </c>
      <c r="HI79" s="570">
        <v>1</v>
      </c>
      <c r="HJ79" s="1020">
        <v>46.8</v>
      </c>
      <c r="HK79" s="1020">
        <v>83.7</v>
      </c>
      <c r="HL79" s="1043">
        <v>9599</v>
      </c>
      <c r="HM79" s="1020">
        <v>33.9</v>
      </c>
      <c r="HN79" s="1020">
        <v>71.599999999999994</v>
      </c>
      <c r="HO79" s="1043">
        <v>3808</v>
      </c>
      <c r="HP79" s="1043">
        <v>2278</v>
      </c>
      <c r="HQ79" s="1020">
        <v>44.8</v>
      </c>
      <c r="HR79" s="1020">
        <v>23.4</v>
      </c>
      <c r="HS79" s="1020">
        <v>18.100000000000001</v>
      </c>
      <c r="HT79" s="1020">
        <v>40.6</v>
      </c>
      <c r="HU79" s="1020">
        <v>99.9</v>
      </c>
      <c r="HV79" s="1043">
        <v>10920</v>
      </c>
      <c r="HW79" s="1020">
        <v>76.3</v>
      </c>
      <c r="HX79" s="1020">
        <v>93.4</v>
      </c>
      <c r="HY79" s="1020">
        <v>61.7</v>
      </c>
      <c r="HZ79" s="1020">
        <v>70.400000000000006</v>
      </c>
      <c r="IA79" s="1020">
        <v>83.1</v>
      </c>
      <c r="IB79" s="1043">
        <v>6881</v>
      </c>
      <c r="IC79" s="1020">
        <v>45.9</v>
      </c>
      <c r="ID79" s="1020">
        <v>78.7</v>
      </c>
      <c r="IE79" s="1020">
        <v>60.9</v>
      </c>
      <c r="IF79" s="1020">
        <v>93.4</v>
      </c>
      <c r="IG79" s="1043">
        <v>10995</v>
      </c>
      <c r="IH79" s="1020">
        <v>71</v>
      </c>
      <c r="II79" s="1020">
        <v>48.4</v>
      </c>
      <c r="IJ79" s="1020">
        <v>72.5</v>
      </c>
      <c r="IK79" s="1043">
        <v>6321</v>
      </c>
      <c r="IL79" s="1020">
        <v>49.5</v>
      </c>
      <c r="IM79" s="1020">
        <v>99.1</v>
      </c>
      <c r="IN79" s="1043">
        <v>7974</v>
      </c>
      <c r="IO79" s="1020">
        <v>74.7</v>
      </c>
      <c r="IP79" s="1020">
        <v>80.599999999999994</v>
      </c>
      <c r="IQ79" s="1020">
        <v>63.1</v>
      </c>
      <c r="IR79" s="1020">
        <v>65.7</v>
      </c>
      <c r="IS79" s="1020">
        <v>81.3</v>
      </c>
      <c r="IT79" s="1043">
        <v>6474</v>
      </c>
      <c r="IU79" s="1020">
        <v>48.7</v>
      </c>
      <c r="IV79" s="1020">
        <v>65.900000000000006</v>
      </c>
      <c r="IW79" s="1020">
        <v>32.4</v>
      </c>
      <c r="IX79" s="1020">
        <v>95.9</v>
      </c>
      <c r="IY79" s="1020">
        <v>4811</v>
      </c>
      <c r="IZ79" s="1020">
        <v>33</v>
      </c>
      <c r="JA79" s="1020">
        <v>40.9</v>
      </c>
      <c r="JB79" s="1020">
        <v>49.5</v>
      </c>
      <c r="JC79" s="1020">
        <v>8.67</v>
      </c>
      <c r="JD79" s="1043">
        <v>17</v>
      </c>
      <c r="JE79" s="992">
        <v>1</v>
      </c>
      <c r="JF79" s="992">
        <v>3</v>
      </c>
      <c r="JG79" s="183"/>
      <c r="JH79" s="183"/>
      <c r="JI79" s="249"/>
      <c r="JJ79" s="182"/>
      <c r="JK79" s="183"/>
      <c r="JL79" s="183"/>
      <c r="JM79" s="183"/>
      <c r="JN79" s="183"/>
      <c r="JO79" s="183"/>
      <c r="JP79" s="183"/>
      <c r="JQ79" s="183"/>
      <c r="JR79" s="183"/>
      <c r="JS79" s="183"/>
      <c r="JT79" s="183"/>
      <c r="JU79" s="183"/>
      <c r="JV79" s="183"/>
      <c r="JW79" s="183"/>
      <c r="JX79" s="183"/>
      <c r="JY79" s="183"/>
      <c r="JZ79" s="183"/>
      <c r="KA79" s="183"/>
      <c r="KB79" s="183"/>
      <c r="KC79" s="183"/>
      <c r="KD79" s="183"/>
      <c r="KE79" s="183"/>
      <c r="KF79" s="183"/>
      <c r="KG79" s="183"/>
      <c r="KH79" s="183"/>
      <c r="KI79" s="183"/>
      <c r="KJ79" s="183"/>
      <c r="KK79" s="183"/>
      <c r="KL79" s="183"/>
      <c r="KM79" s="183"/>
      <c r="KN79" s="183"/>
      <c r="KO79" s="183"/>
      <c r="KP79" s="183"/>
      <c r="KQ79" s="183"/>
      <c r="KR79" s="183"/>
      <c r="KS79" s="183"/>
      <c r="KT79" s="183"/>
      <c r="KU79" s="183"/>
      <c r="KV79" s="183"/>
      <c r="KW79" s="183"/>
      <c r="KX79" s="183"/>
      <c r="KY79" s="183"/>
      <c r="KZ79" s="183"/>
      <c r="LA79" s="183"/>
      <c r="LB79" s="183"/>
      <c r="LC79" s="183"/>
      <c r="LD79" s="1434"/>
      <c r="LE79" s="125"/>
      <c r="LF79" s="175"/>
      <c r="LG79" s="175"/>
      <c r="LH79" s="175"/>
      <c r="LI79" s="175"/>
      <c r="LJ79" s="175"/>
      <c r="LK79" s="175"/>
      <c r="LL79" s="175"/>
      <c r="LM79" s="175"/>
      <c r="LN79" s="175"/>
      <c r="LO79" s="175"/>
      <c r="LP79" s="175"/>
      <c r="LQ79" s="175"/>
      <c r="LR79" s="175"/>
      <c r="LS79" s="175"/>
      <c r="LT79" s="175"/>
      <c r="LU79" s="175"/>
      <c r="LV79" s="175"/>
      <c r="LW79" s="175"/>
      <c r="LX79" s="175"/>
      <c r="LY79" s="183"/>
      <c r="LZ79" s="183"/>
    </row>
    <row r="80" spans="1:338" ht="14.45" hidden="1" customHeight="1">
      <c r="A80" s="122">
        <v>179</v>
      </c>
      <c r="B80" s="122">
        <v>1</v>
      </c>
      <c r="C80" s="268">
        <v>6813</v>
      </c>
      <c r="D80" s="398" t="s">
        <v>1284</v>
      </c>
      <c r="E80" s="125" t="s">
        <v>587</v>
      </c>
      <c r="F80" s="187">
        <v>7501223411</v>
      </c>
      <c r="G80" s="125">
        <v>42</v>
      </c>
      <c r="H80" s="398" t="s">
        <v>1995</v>
      </c>
      <c r="I80" s="572" t="s">
        <v>1286</v>
      </c>
      <c r="J80" s="504" t="s">
        <v>477</v>
      </c>
      <c r="K80" s="175" t="s">
        <v>478</v>
      </c>
      <c r="L80" s="125">
        <v>20</v>
      </c>
      <c r="M80" s="125">
        <v>10</v>
      </c>
      <c r="N80" s="125"/>
      <c r="O80" s="125"/>
      <c r="P80" s="553" t="s">
        <v>798</v>
      </c>
      <c r="Q80" s="553"/>
      <c r="R80" s="553"/>
      <c r="S80" s="547" t="s">
        <v>550</v>
      </c>
      <c r="T80" s="684" t="s">
        <v>481</v>
      </c>
      <c r="U80" s="639" t="s">
        <v>482</v>
      </c>
      <c r="V80" s="547" t="s">
        <v>481</v>
      </c>
      <c r="W80" s="640" t="s">
        <v>483</v>
      </c>
      <c r="X80" s="683" t="s">
        <v>484</v>
      </c>
      <c r="Y80" s="683" t="s">
        <v>484</v>
      </c>
      <c r="Z80" s="1007"/>
      <c r="AA80" s="991"/>
      <c r="AB80" s="337">
        <v>820</v>
      </c>
      <c r="AC80" s="1013"/>
      <c r="AD80" s="1013"/>
      <c r="AE80" s="1013"/>
      <c r="AF80" s="1013"/>
      <c r="AG80" s="1017" t="s">
        <v>507</v>
      </c>
      <c r="AH80" s="1009"/>
      <c r="AI80" s="122">
        <v>94.3</v>
      </c>
      <c r="AJ80" s="122">
        <v>84.4</v>
      </c>
      <c r="AK80" s="134">
        <v>79.589200000000005</v>
      </c>
      <c r="AL80" s="122">
        <v>164331</v>
      </c>
      <c r="AM80" s="135">
        <v>24.649650000000001</v>
      </c>
      <c r="AN80" s="122">
        <v>3</v>
      </c>
      <c r="AO80" s="1024">
        <v>24.2</v>
      </c>
      <c r="AP80" s="137">
        <v>44.5</v>
      </c>
      <c r="AQ80" s="138">
        <v>28</v>
      </c>
      <c r="AR80" s="139">
        <f t="shared" si="26"/>
        <v>96.7</v>
      </c>
      <c r="AS80" s="140">
        <f t="shared" si="27"/>
        <v>0.54382022471910108</v>
      </c>
      <c r="AT80" s="141">
        <f t="shared" si="28"/>
        <v>15.226966292134829</v>
      </c>
      <c r="AU80" s="142">
        <f t="shared" si="29"/>
        <v>0.33379310344827584</v>
      </c>
      <c r="AV80" s="143">
        <v>21.19</v>
      </c>
      <c r="AW80" s="143">
        <f t="shared" ref="AW80:AW111" si="40">95-AY80</f>
        <v>87.561983471074385</v>
      </c>
      <c r="AX80" s="144">
        <v>1.8</v>
      </c>
      <c r="AY80" s="145">
        <f>AX80*100/AO80</f>
        <v>7.4380165289256199</v>
      </c>
      <c r="BC80" s="148"/>
      <c r="BD80" s="148"/>
      <c r="BG80" s="145"/>
      <c r="BJ80" s="149">
        <v>69.7</v>
      </c>
      <c r="BK80" s="149">
        <v>30.1</v>
      </c>
      <c r="BL80" s="150">
        <v>2.3156146179401995</v>
      </c>
      <c r="BM80" s="151" t="s">
        <v>487</v>
      </c>
      <c r="BN80" s="122" t="s">
        <v>487</v>
      </c>
      <c r="BO80" s="149" t="s">
        <v>487</v>
      </c>
      <c r="BP80" s="143">
        <v>22.799999999999997</v>
      </c>
      <c r="BQ80" s="147">
        <v>23.65</v>
      </c>
      <c r="BR80" s="152"/>
      <c r="BS80" s="289"/>
      <c r="BT80" s="154"/>
      <c r="BU80" s="152"/>
      <c r="BV80" s="154"/>
      <c r="BW80" s="154"/>
      <c r="BX80" s="154"/>
      <c r="BY80" s="154"/>
      <c r="BZ80" s="154"/>
      <c r="CA80" s="154"/>
      <c r="CB80" s="154"/>
      <c r="CC80" s="154"/>
      <c r="CD80" s="154"/>
      <c r="CF80"/>
      <c r="CM80" s="145"/>
      <c r="CN80" s="145"/>
      <c r="CO80" s="145"/>
      <c r="CP80" s="148"/>
      <c r="CT80" s="145"/>
      <c r="CU80" s="145"/>
      <c r="CV80" s="145"/>
      <c r="CW80" s="145"/>
      <c r="CX80" s="145"/>
      <c r="CY80" s="149"/>
      <c r="CZ80" s="145"/>
      <c r="DA80" s="149">
        <v>2</v>
      </c>
      <c r="DB80" s="158" t="s">
        <v>488</v>
      </c>
      <c r="DE80" s="308"/>
      <c r="DF80" s="308"/>
      <c r="DG80" s="308"/>
      <c r="DH80" s="579"/>
      <c r="DI80" s="160" t="s">
        <v>489</v>
      </c>
      <c r="DJ80" s="211" t="s">
        <v>507</v>
      </c>
      <c r="DK80" s="162">
        <v>2</v>
      </c>
      <c r="DL80" s="163" t="s">
        <v>592</v>
      </c>
      <c r="DM80" s="163" t="s">
        <v>592</v>
      </c>
      <c r="DN80" s="164">
        <v>0</v>
      </c>
      <c r="DO80" s="163">
        <v>1</v>
      </c>
      <c r="DP80" s="168" t="s">
        <v>490</v>
      </c>
      <c r="DQ80" s="163" t="s">
        <v>490</v>
      </c>
      <c r="DR80" s="165" t="s">
        <v>490</v>
      </c>
      <c r="DS80" s="125" t="s">
        <v>490</v>
      </c>
      <c r="DT80" s="125">
        <v>820</v>
      </c>
      <c r="DU80" s="125">
        <v>0.20599999999999999</v>
      </c>
      <c r="DV80" s="125">
        <v>0.79400000000000004</v>
      </c>
      <c r="DW80" s="125" t="s">
        <v>490</v>
      </c>
      <c r="DX80" s="125" t="s">
        <v>490</v>
      </c>
      <c r="DY80" s="125" t="s">
        <v>490</v>
      </c>
      <c r="DZ80" s="125" t="s">
        <v>490</v>
      </c>
      <c r="EA80" s="125">
        <v>0</v>
      </c>
      <c r="EC80" s="163">
        <v>2</v>
      </c>
      <c r="ED80" s="163">
        <v>10</v>
      </c>
      <c r="EE80" s="166">
        <v>20</v>
      </c>
      <c r="EF80" s="163">
        <v>50</v>
      </c>
      <c r="EG80" s="163">
        <v>3</v>
      </c>
      <c r="EH80" s="163">
        <v>1</v>
      </c>
      <c r="EI80" s="163">
        <v>184</v>
      </c>
      <c r="EJ80" s="163">
        <v>84</v>
      </c>
      <c r="EK80" s="167">
        <f t="shared" ref="EK80:EK87" si="41">EJ80/(EI80*EI80*0.01*0.01)</f>
        <v>24.810964083175801</v>
      </c>
      <c r="EL80" s="163">
        <v>0</v>
      </c>
      <c r="EM80" s="168">
        <v>42916</v>
      </c>
      <c r="EN80" s="169">
        <v>0</v>
      </c>
      <c r="EO80" s="163">
        <v>0</v>
      </c>
      <c r="EP80" s="163">
        <v>4</v>
      </c>
      <c r="EQ80" s="1238">
        <v>42916</v>
      </c>
      <c r="ER80" s="580">
        <v>6813</v>
      </c>
      <c r="ES80" s="991"/>
      <c r="ET80" s="991"/>
      <c r="EU80" s="991"/>
      <c r="EV80" s="991"/>
      <c r="EW80" s="991"/>
      <c r="EX80" s="739"/>
      <c r="EY80" s="1067"/>
      <c r="EZ80" s="991"/>
      <c r="FA80" s="991"/>
      <c r="FB80" s="991"/>
      <c r="FC80" s="991"/>
      <c r="FD80" s="1067"/>
      <c r="FE80" s="1067"/>
      <c r="FF80" s="1067"/>
      <c r="FG80" s="740"/>
      <c r="FH80" s="1084"/>
      <c r="FI80" s="590"/>
      <c r="FJ80" s="606">
        <v>820</v>
      </c>
      <c r="FK80" s="1017" t="s">
        <v>507</v>
      </c>
      <c r="FL80" s="1009"/>
      <c r="FM80" s="122"/>
      <c r="FP80" s="172"/>
      <c r="FQ80" s="173">
        <f>DT80/1000</f>
        <v>0.82</v>
      </c>
      <c r="FR80" s="133"/>
      <c r="FS80" s="133"/>
      <c r="GF80" s="175"/>
      <c r="GJ80" s="165"/>
      <c r="GK80" s="294">
        <v>42927</v>
      </c>
      <c r="GL80" s="1233" t="s">
        <v>497</v>
      </c>
      <c r="GM80" s="1231">
        <f>DATEDIF(EQ80,GK80,"m")</f>
        <v>0</v>
      </c>
      <c r="GN80" s="178"/>
      <c r="GR80" s="165"/>
      <c r="GS80" s="165"/>
      <c r="GT80" s="165"/>
      <c r="GU80" s="122"/>
      <c r="HI80" s="371"/>
      <c r="HJ80" s="991"/>
      <c r="HK80" s="991"/>
      <c r="HL80" s="991"/>
      <c r="HM80" s="991"/>
      <c r="HN80" s="991"/>
      <c r="HO80" s="1022"/>
      <c r="HP80" s="1022"/>
      <c r="HQ80" s="991"/>
      <c r="HR80" s="991"/>
      <c r="HS80" s="991"/>
      <c r="HT80" s="991"/>
      <c r="HU80" s="991"/>
      <c r="HV80" s="991"/>
      <c r="HW80" s="991"/>
      <c r="HX80" s="991"/>
      <c r="HY80" s="991"/>
      <c r="HZ80" s="991"/>
      <c r="IA80" s="991"/>
      <c r="IB80" s="1022"/>
      <c r="IC80" s="991"/>
      <c r="ID80" s="991"/>
      <c r="IE80" s="991"/>
      <c r="IF80" s="991"/>
      <c r="IG80" s="991"/>
      <c r="IH80" s="991"/>
      <c r="II80" s="991"/>
      <c r="IJ80" s="991"/>
      <c r="IK80" s="1022"/>
      <c r="IL80" s="991"/>
      <c r="IM80" s="991"/>
      <c r="IN80" s="1022"/>
      <c r="IO80" s="991"/>
      <c r="IP80" s="991"/>
      <c r="IQ80" s="991"/>
      <c r="IR80" s="991"/>
      <c r="IS80" s="991"/>
      <c r="IT80" s="1022"/>
      <c r="IU80" s="991"/>
      <c r="IV80" s="991"/>
      <c r="IW80" s="991"/>
      <c r="IX80" s="991"/>
      <c r="IY80" s="991"/>
      <c r="IZ80" s="991"/>
      <c r="JA80" s="991"/>
      <c r="JB80" s="991"/>
      <c r="JC80" s="991"/>
      <c r="JD80" s="991"/>
      <c r="JE80" s="991"/>
      <c r="JF80" s="991"/>
      <c r="JG80" s="125"/>
      <c r="JH80" s="125"/>
      <c r="JI80" s="125"/>
      <c r="JJ80" s="182"/>
      <c r="JK80" s="183"/>
      <c r="JL80" s="183"/>
      <c r="JM80" s="183"/>
      <c r="JN80" s="183"/>
      <c r="JO80" s="183"/>
      <c r="JP80" s="183"/>
      <c r="JQ80" s="183"/>
      <c r="JR80" s="183"/>
      <c r="JS80" s="183"/>
      <c r="JT80" s="183"/>
      <c r="JU80" s="183"/>
      <c r="JV80" s="183"/>
      <c r="JW80" s="183"/>
      <c r="JX80" s="183"/>
      <c r="JY80" s="183"/>
      <c r="JZ80" s="183"/>
      <c r="KA80" s="183"/>
      <c r="KB80" s="183"/>
      <c r="KC80" s="183"/>
      <c r="KD80" s="183"/>
      <c r="KE80" s="183"/>
      <c r="KF80" s="183"/>
      <c r="KG80" s="183"/>
      <c r="KH80" s="183"/>
      <c r="KI80" s="183"/>
      <c r="KJ80" s="183"/>
      <c r="KK80" s="183"/>
      <c r="KL80" s="183"/>
      <c r="KM80" s="183"/>
      <c r="KN80" s="183"/>
      <c r="KO80" s="183"/>
      <c r="KP80" s="183"/>
      <c r="KQ80" s="183"/>
      <c r="KR80" s="183"/>
      <c r="KS80" s="183"/>
      <c r="KT80" s="183"/>
      <c r="KU80" s="183"/>
      <c r="KV80" s="183"/>
      <c r="KW80" s="183"/>
      <c r="KX80" s="183"/>
      <c r="KY80" s="183"/>
      <c r="KZ80" s="183"/>
      <c r="LA80" s="183"/>
      <c r="LB80" s="183"/>
      <c r="LC80" s="183"/>
      <c r="LD80" s="1434"/>
      <c r="LE80" s="125"/>
      <c r="LF80" s="125"/>
      <c r="LG80" s="125"/>
      <c r="LH80" s="125"/>
      <c r="LI80" s="125"/>
      <c r="LJ80" s="125"/>
      <c r="LK80" s="125"/>
      <c r="LL80" s="125"/>
      <c r="LM80" s="125"/>
      <c r="LN80" s="125"/>
      <c r="LO80" s="125"/>
      <c r="LP80" s="125"/>
      <c r="LQ80" s="125"/>
      <c r="LR80" s="175"/>
      <c r="LS80" s="175"/>
      <c r="LT80" s="175"/>
      <c r="LU80" s="175"/>
      <c r="LV80" s="175"/>
      <c r="LW80" s="175"/>
      <c r="LX80" s="175"/>
      <c r="LY80" s="183"/>
      <c r="LZ80" s="183"/>
    </row>
    <row r="81" spans="1:338" ht="14.45" hidden="1" customHeight="1">
      <c r="A81" s="122">
        <v>188</v>
      </c>
      <c r="B81" s="122">
        <f>COUNTIFS($D$3:D81,D81,$F$3:F81,F81)</f>
        <v>1</v>
      </c>
      <c r="C81" s="268">
        <v>6853</v>
      </c>
      <c r="D81" s="398" t="s">
        <v>800</v>
      </c>
      <c r="E81" s="125" t="s">
        <v>801</v>
      </c>
      <c r="F81" s="187">
        <v>7510035313</v>
      </c>
      <c r="G81" s="125">
        <v>42</v>
      </c>
      <c r="H81" s="398" t="s">
        <v>802</v>
      </c>
      <c r="I81" s="572" t="s">
        <v>803</v>
      </c>
      <c r="J81" s="504" t="s">
        <v>477</v>
      </c>
      <c r="K81" s="175" t="s">
        <v>478</v>
      </c>
      <c r="L81" s="125">
        <v>5</v>
      </c>
      <c r="M81" s="125">
        <v>9</v>
      </c>
      <c r="N81" s="125"/>
      <c r="O81" s="125"/>
      <c r="P81" s="553" t="s">
        <v>624</v>
      </c>
      <c r="Q81" s="553"/>
      <c r="R81" s="553"/>
      <c r="S81" s="547" t="s">
        <v>550</v>
      </c>
      <c r="T81" s="684" t="s">
        <v>481</v>
      </c>
      <c r="U81" s="639" t="s">
        <v>482</v>
      </c>
      <c r="V81" s="547" t="s">
        <v>481</v>
      </c>
      <c r="W81" s="640" t="s">
        <v>483</v>
      </c>
      <c r="X81" s="547" t="s">
        <v>484</v>
      </c>
      <c r="Y81" s="547" t="s">
        <v>653</v>
      </c>
      <c r="Z81" s="1007"/>
      <c r="AA81" s="991"/>
      <c r="AB81" s="301">
        <v>1787</v>
      </c>
      <c r="AC81" s="994"/>
      <c r="AD81" s="994"/>
      <c r="AE81" s="994"/>
      <c r="AF81" s="994"/>
      <c r="AG81" s="1017" t="s">
        <v>507</v>
      </c>
      <c r="AH81" s="1009"/>
      <c r="AI81" s="122">
        <v>6.41</v>
      </c>
      <c r="AJ81" s="122">
        <v>85.2</v>
      </c>
      <c r="AK81" s="134">
        <v>5.4613200000000006</v>
      </c>
      <c r="AL81" s="122">
        <v>11505</v>
      </c>
      <c r="AM81" s="135">
        <v>9.2040000000000006</v>
      </c>
      <c r="AN81" s="122">
        <v>4</v>
      </c>
      <c r="AO81" s="1024">
        <v>14.3</v>
      </c>
      <c r="AP81" s="137">
        <v>82</v>
      </c>
      <c r="AQ81" s="138">
        <v>1.1000000000000001</v>
      </c>
      <c r="AR81" s="139">
        <f t="shared" si="26"/>
        <v>97.399999999999991</v>
      </c>
      <c r="AS81" s="140">
        <f t="shared" si="27"/>
        <v>0.17439024390243904</v>
      </c>
      <c r="AT81" s="141">
        <f t="shared" si="28"/>
        <v>0.19182926829268296</v>
      </c>
      <c r="AU81" s="142">
        <f t="shared" si="29"/>
        <v>0.17208182912154033</v>
      </c>
      <c r="AV81" s="143">
        <v>11.984999999999999</v>
      </c>
      <c r="AW81" s="143">
        <f t="shared" si="40"/>
        <v>83.811188811188813</v>
      </c>
      <c r="AX81" s="144">
        <v>1.6</v>
      </c>
      <c r="AY81" s="145">
        <f>AX81*100/AO81</f>
        <v>11.188811188811188</v>
      </c>
      <c r="BC81" s="148"/>
      <c r="BD81" s="148"/>
      <c r="BG81" s="145"/>
      <c r="BI81" s="207" t="s">
        <v>487</v>
      </c>
      <c r="BJ81" s="149">
        <v>63.9</v>
      </c>
      <c r="BK81" s="149">
        <v>34.799999999999997</v>
      </c>
      <c r="BL81" s="150">
        <v>1.8362068965517242</v>
      </c>
      <c r="BM81" s="151" t="s">
        <v>487</v>
      </c>
      <c r="BN81" s="122" t="s">
        <v>487</v>
      </c>
      <c r="BO81" s="149" t="s">
        <v>487</v>
      </c>
      <c r="BP81" s="143">
        <v>18.599999999999998</v>
      </c>
      <c r="BQ81" s="147">
        <v>50.249999999999993</v>
      </c>
      <c r="BR81" s="152"/>
      <c r="BS81" s="208"/>
      <c r="BT81" s="208"/>
      <c r="BU81" s="152"/>
      <c r="BV81" s="208"/>
      <c r="BW81" s="1056"/>
      <c r="BX81" s="208"/>
      <c r="BY81" s="208"/>
      <c r="BZ81" s="208"/>
      <c r="CA81" s="208"/>
      <c r="CB81" s="208"/>
      <c r="CC81" s="208"/>
      <c r="CD81" s="208"/>
      <c r="CM81" s="145"/>
      <c r="CN81" s="145"/>
      <c r="CO81" s="145"/>
      <c r="CP81" s="148"/>
      <c r="CT81" s="145"/>
      <c r="CU81" s="145"/>
      <c r="CV81" s="145"/>
      <c r="CW81" s="145"/>
      <c r="CX81" s="145"/>
      <c r="CY81" s="149"/>
      <c r="CZ81" s="145"/>
      <c r="DA81" s="149">
        <v>2</v>
      </c>
      <c r="DB81" s="158" t="s">
        <v>488</v>
      </c>
      <c r="DE81" s="308"/>
      <c r="DF81" s="308"/>
      <c r="DG81" s="308"/>
      <c r="DH81" s="579"/>
      <c r="DI81" s="339" t="s">
        <v>489</v>
      </c>
      <c r="DJ81" s="309" t="s">
        <v>507</v>
      </c>
      <c r="DK81" s="162">
        <v>2</v>
      </c>
      <c r="DL81" s="163" t="s">
        <v>741</v>
      </c>
      <c r="DM81" s="163" t="s">
        <v>741</v>
      </c>
      <c r="DN81" s="166" t="s">
        <v>618</v>
      </c>
      <c r="DO81" s="163">
        <v>0</v>
      </c>
      <c r="DP81" s="168" t="s">
        <v>490</v>
      </c>
      <c r="DQ81" s="163" t="s">
        <v>490</v>
      </c>
      <c r="DR81" s="165" t="s">
        <v>490</v>
      </c>
      <c r="DS81" s="125" t="s">
        <v>490</v>
      </c>
      <c r="DT81" s="125">
        <v>1787</v>
      </c>
      <c r="DU81" s="125">
        <v>6.4000000000000001E-2</v>
      </c>
      <c r="DV81" s="125">
        <v>0.93600000000000005</v>
      </c>
      <c r="DW81" s="125">
        <v>2.1</v>
      </c>
      <c r="DX81" s="125">
        <v>1018</v>
      </c>
      <c r="DY81" s="125">
        <v>56.3</v>
      </c>
      <c r="DZ81" s="125">
        <v>2.61</v>
      </c>
      <c r="EA81" s="125">
        <v>0</v>
      </c>
      <c r="EC81" s="163">
        <v>2</v>
      </c>
      <c r="ED81" s="163">
        <v>9</v>
      </c>
      <c r="EE81" s="166">
        <v>5</v>
      </c>
      <c r="EF81" s="163">
        <v>25</v>
      </c>
      <c r="EG81" s="163">
        <v>3</v>
      </c>
      <c r="EH81" s="163">
        <v>0</v>
      </c>
      <c r="EI81" s="163">
        <v>169</v>
      </c>
      <c r="EJ81" s="163">
        <v>86</v>
      </c>
      <c r="EK81" s="167">
        <f t="shared" si="41"/>
        <v>30.110990511536709</v>
      </c>
      <c r="EL81" s="163">
        <v>0</v>
      </c>
      <c r="EM81" s="168" t="s">
        <v>490</v>
      </c>
      <c r="EN81" s="169">
        <v>0</v>
      </c>
      <c r="EO81" s="163">
        <v>0</v>
      </c>
      <c r="EP81" s="163">
        <v>1</v>
      </c>
      <c r="EQ81" s="1238">
        <v>42929</v>
      </c>
      <c r="ER81" s="580">
        <v>6853</v>
      </c>
      <c r="ES81" s="991"/>
      <c r="ET81" s="991"/>
      <c r="EU81" s="991"/>
      <c r="EV81" s="991"/>
      <c r="EW81" s="991"/>
      <c r="EX81" s="739"/>
      <c r="EY81" s="1067"/>
      <c r="EZ81" s="991"/>
      <c r="FA81" s="991"/>
      <c r="FB81" s="991"/>
      <c r="FC81" s="991"/>
      <c r="FD81" s="1067"/>
      <c r="FE81" s="1067"/>
      <c r="FF81" s="1067"/>
      <c r="FG81" s="740"/>
      <c r="FH81" s="1084"/>
      <c r="FI81" s="590"/>
      <c r="FJ81" s="645">
        <v>1787</v>
      </c>
      <c r="FK81" s="1017" t="s">
        <v>507</v>
      </c>
      <c r="FL81" s="133"/>
      <c r="FM81" s="122"/>
      <c r="FP81" s="172"/>
      <c r="FQ81" s="173">
        <f>DT81/1000</f>
        <v>1.7869999999999999</v>
      </c>
      <c r="FR81" s="133"/>
      <c r="FS81" s="133"/>
      <c r="GF81" s="175"/>
      <c r="GJ81" s="165"/>
      <c r="GK81" s="294">
        <v>42936</v>
      </c>
      <c r="GL81" s="1232" t="s">
        <v>497</v>
      </c>
      <c r="GM81" s="1231">
        <f>DATEDIF(EQ81,GK81,"m")</f>
        <v>0</v>
      </c>
      <c r="GN81" s="178"/>
      <c r="GP81" s="340">
        <v>2.1</v>
      </c>
      <c r="GR81" s="165"/>
      <c r="GS81" s="165"/>
      <c r="GT81" s="165"/>
      <c r="GU81" s="122"/>
      <c r="HI81" s="371"/>
      <c r="HJ81" s="991"/>
      <c r="HK81" s="991"/>
      <c r="HL81" s="991"/>
      <c r="HM81" s="991"/>
      <c r="HN81" s="991"/>
      <c r="HO81" s="1022"/>
      <c r="HP81" s="1022"/>
      <c r="HQ81" s="991"/>
      <c r="HR81" s="991"/>
      <c r="HS81" s="991"/>
      <c r="HT81" s="991"/>
      <c r="HU81" s="991"/>
      <c r="HV81" s="991"/>
      <c r="HW81" s="991"/>
      <c r="HX81" s="991"/>
      <c r="HY81" s="991"/>
      <c r="HZ81" s="991"/>
      <c r="IA81" s="991"/>
      <c r="IB81" s="1022"/>
      <c r="IC81" s="991"/>
      <c r="ID81" s="991"/>
      <c r="IE81" s="991"/>
      <c r="IF81" s="991"/>
      <c r="IG81" s="991"/>
      <c r="IH81" s="991"/>
      <c r="II81" s="991"/>
      <c r="IJ81" s="991"/>
      <c r="IK81" s="1022"/>
      <c r="IL81" s="991"/>
      <c r="IM81" s="991"/>
      <c r="IN81" s="1022"/>
      <c r="IO81" s="991"/>
      <c r="IP81" s="991"/>
      <c r="IQ81" s="991"/>
      <c r="IR81" s="991"/>
      <c r="IS81" s="991"/>
      <c r="IT81" s="1022"/>
      <c r="IU81" s="991"/>
      <c r="IV81" s="991"/>
      <c r="IW81" s="991"/>
      <c r="IX81" s="991"/>
      <c r="IY81" s="991"/>
      <c r="IZ81" s="991"/>
      <c r="JA81" s="991"/>
      <c r="JB81" s="991"/>
      <c r="JC81" s="991"/>
      <c r="JD81" s="991"/>
      <c r="JE81" s="991"/>
      <c r="JF81" s="991"/>
      <c r="JG81" s="125"/>
      <c r="JH81" s="125"/>
      <c r="JI81" s="125"/>
      <c r="JJ81" s="182"/>
      <c r="JK81" s="183"/>
      <c r="JL81" s="183"/>
      <c r="JM81" s="183"/>
      <c r="JN81" s="183"/>
      <c r="JO81" s="183"/>
      <c r="JP81" s="183"/>
      <c r="JQ81" s="183"/>
      <c r="JR81" s="183"/>
      <c r="JS81" s="183"/>
      <c r="JT81" s="183"/>
      <c r="JU81" s="183"/>
      <c r="JV81" s="183"/>
      <c r="JW81" s="183"/>
      <c r="JX81" s="183"/>
      <c r="JY81" s="183"/>
      <c r="JZ81" s="183"/>
      <c r="KA81" s="183"/>
      <c r="KB81" s="183"/>
      <c r="KC81" s="183"/>
      <c r="KD81" s="183"/>
      <c r="KE81" s="183"/>
      <c r="KF81" s="183"/>
      <c r="KG81" s="183"/>
      <c r="KH81" s="183"/>
      <c r="KI81" s="183"/>
      <c r="KJ81" s="183"/>
      <c r="KK81" s="183"/>
      <c r="KL81" s="183"/>
      <c r="KM81" s="183"/>
      <c r="KN81" s="183"/>
      <c r="KO81" s="183"/>
      <c r="KP81" s="183"/>
      <c r="KQ81" s="183"/>
      <c r="KR81" s="183"/>
      <c r="KS81" s="183"/>
      <c r="KT81" s="183"/>
      <c r="KU81" s="183"/>
      <c r="KV81" s="183"/>
      <c r="KW81" s="183"/>
      <c r="KX81" s="183"/>
      <c r="KY81" s="183"/>
      <c r="KZ81" s="183"/>
      <c r="LA81" s="183"/>
      <c r="LB81" s="183"/>
      <c r="LC81" s="183"/>
      <c r="LD81" s="1434"/>
      <c r="LE81" s="125"/>
      <c r="LF81" s="125"/>
      <c r="LG81" s="125"/>
      <c r="LH81" s="125"/>
      <c r="LI81" s="125"/>
      <c r="LJ81" s="125"/>
      <c r="LK81" s="125"/>
      <c r="LL81" s="125"/>
      <c r="LM81" s="125"/>
      <c r="LN81" s="125"/>
      <c r="LO81" s="125"/>
      <c r="LP81" s="125"/>
      <c r="LQ81" s="125"/>
      <c r="LR81" s="175"/>
      <c r="LS81" s="175"/>
      <c r="LT81" s="175"/>
      <c r="LU81" s="175"/>
      <c r="LV81" s="175"/>
      <c r="LW81" s="175"/>
      <c r="LX81" s="175"/>
      <c r="LY81" s="183"/>
      <c r="LZ81" s="183"/>
    </row>
    <row r="82" spans="1:338" ht="14.45" hidden="1" customHeight="1">
      <c r="A82" s="122">
        <v>208</v>
      </c>
      <c r="B82" s="122">
        <f>COUNTIFS($D$3:D82,D82,$F$3:F82,F82)</f>
        <v>1</v>
      </c>
      <c r="C82" s="184">
        <v>9273</v>
      </c>
      <c r="D82" s="398" t="s">
        <v>1769</v>
      </c>
      <c r="E82" s="188" t="s">
        <v>1060</v>
      </c>
      <c r="F82" s="187">
        <v>476012073</v>
      </c>
      <c r="G82" s="125">
        <v>71</v>
      </c>
      <c r="H82" s="398" t="s">
        <v>2031</v>
      </c>
      <c r="I82" s="572" t="s">
        <v>1771</v>
      </c>
      <c r="J82" s="504" t="s">
        <v>477</v>
      </c>
      <c r="K82" s="183" t="s">
        <v>478</v>
      </c>
      <c r="L82" s="125">
        <v>4</v>
      </c>
      <c r="M82" s="125">
        <v>6</v>
      </c>
      <c r="N82" s="188" t="s">
        <v>490</v>
      </c>
      <c r="O82" s="125"/>
      <c r="P82" s="188" t="s">
        <v>1251</v>
      </c>
      <c r="Q82" s="125"/>
      <c r="R82" s="125"/>
      <c r="S82" s="530" t="s">
        <v>598</v>
      </c>
      <c r="T82" s="573" t="s">
        <v>523</v>
      </c>
      <c r="U82" s="530" t="s">
        <v>484</v>
      </c>
      <c r="V82" s="609" t="s">
        <v>2032</v>
      </c>
      <c r="W82" s="530" t="s">
        <v>2033</v>
      </c>
      <c r="X82" s="999" t="s">
        <v>484</v>
      </c>
      <c r="Y82" s="999" t="s">
        <v>484</v>
      </c>
      <c r="Z82" s="625"/>
      <c r="AA82" s="125"/>
      <c r="AB82" s="125"/>
      <c r="AC82" s="532">
        <v>225000</v>
      </c>
      <c r="AD82" s="532">
        <v>56250</v>
      </c>
      <c r="AE82" s="532">
        <v>3</v>
      </c>
      <c r="AF82" s="532">
        <v>18450</v>
      </c>
      <c r="AG82" s="534" t="s">
        <v>507</v>
      </c>
      <c r="AH82" s="122"/>
      <c r="AI82" s="134"/>
      <c r="AJ82" s="134"/>
      <c r="AK82" s="134"/>
      <c r="AL82" s="134"/>
      <c r="AM82" s="134"/>
      <c r="AO82" s="1024">
        <v>1.53</v>
      </c>
      <c r="AP82" s="137">
        <v>3.5</v>
      </c>
      <c r="AQ82" s="138">
        <v>94.8</v>
      </c>
      <c r="AR82" s="139">
        <f t="shared" ref="AR82:AR113" si="42">AO82+AP82+AQ82</f>
        <v>99.83</v>
      </c>
      <c r="AS82" s="140">
        <f t="shared" ref="AS82:AS113" si="43">AO82/AP82</f>
        <v>0.43714285714285717</v>
      </c>
      <c r="AT82" s="141">
        <f t="shared" ref="AT82:AT113" si="44">AO82/AP82*AQ82</f>
        <v>41.441142857142857</v>
      </c>
      <c r="AU82" s="142">
        <f t="shared" ref="AU82:AU113" si="45">AO82/(AP82+AQ82)</f>
        <v>1.5564598168870805E-2</v>
      </c>
      <c r="AV82" s="144">
        <v>1.3869450000000001</v>
      </c>
      <c r="AW82" s="143">
        <f t="shared" si="40"/>
        <v>90.65</v>
      </c>
      <c r="AX82" s="145">
        <v>6.6555000000000003E-2</v>
      </c>
      <c r="AY82" s="145">
        <v>4.3499999999999996</v>
      </c>
      <c r="AZ82" s="416" t="s">
        <v>487</v>
      </c>
      <c r="BA82" s="145">
        <v>3.875</v>
      </c>
      <c r="BB82" s="322">
        <v>6.5000000000000002E-2</v>
      </c>
      <c r="BC82" s="366"/>
      <c r="BD82" s="366"/>
      <c r="BE82" s="366"/>
      <c r="BF82" s="366"/>
      <c r="BG82" s="145"/>
      <c r="BH82" s="233">
        <v>317.25105189340815</v>
      </c>
      <c r="BI82" s="217">
        <v>5.7000000000000002E-2</v>
      </c>
      <c r="BJ82" s="145">
        <v>55.7</v>
      </c>
      <c r="BK82" s="145">
        <v>44.6</v>
      </c>
      <c r="BL82" s="150">
        <v>1.2488789237668161</v>
      </c>
      <c r="BM82" s="206">
        <v>2.5000000000000001E-2</v>
      </c>
      <c r="BN82" s="153">
        <f t="shared" ref="BN82:BN87" si="46">BM82*100/AO82</f>
        <v>1.6339869281045751</v>
      </c>
      <c r="BO82" s="262" t="s">
        <v>487</v>
      </c>
      <c r="BP82" s="145">
        <v>16.47</v>
      </c>
      <c r="BQ82" s="359">
        <v>51.599999999999994</v>
      </c>
      <c r="BR82" s="174">
        <v>13890</v>
      </c>
      <c r="BS82" s="153">
        <f t="shared" ref="BS82:BS87" si="47">BX82+BZ82</f>
        <v>72.099999999999994</v>
      </c>
      <c r="BT82" s="153">
        <v>96.1</v>
      </c>
      <c r="BU82" s="174">
        <v>9125.5238095238092</v>
      </c>
      <c r="BV82" s="153">
        <v>3.9000000000000057</v>
      </c>
      <c r="BW82" s="1039">
        <v>3.23</v>
      </c>
      <c r="BX82" s="153">
        <v>43</v>
      </c>
      <c r="BY82" s="153">
        <v>1.5</v>
      </c>
      <c r="BZ82" s="153">
        <v>29.1</v>
      </c>
      <c r="CA82" s="153">
        <v>1.02</v>
      </c>
      <c r="CB82" s="143">
        <v>20.399999999999999</v>
      </c>
      <c r="CC82" s="143">
        <v>0.71</v>
      </c>
      <c r="CD82" s="143">
        <v>5.2999999999999999E-2</v>
      </c>
      <c r="CJ82" s="122">
        <v>89</v>
      </c>
      <c r="CK82" s="135">
        <v>6321.4169381107495</v>
      </c>
      <c r="CL82" s="143">
        <f t="shared" ref="CL82:CL87" si="48">BX82/BZ82</f>
        <v>1.4776632302405497</v>
      </c>
      <c r="CM82" s="145"/>
      <c r="CN82" s="145"/>
      <c r="CO82" s="145"/>
      <c r="CP82" s="366"/>
      <c r="CQ82" s="366"/>
      <c r="CR82" s="366"/>
      <c r="CS82" s="366"/>
      <c r="CT82" s="145"/>
      <c r="CU82" s="145"/>
      <c r="CV82" s="145"/>
      <c r="CW82" s="145"/>
      <c r="CX82" s="145"/>
      <c r="CY82" s="209"/>
      <c r="CZ82" s="145"/>
      <c r="DA82" s="209">
        <v>6</v>
      </c>
      <c r="DB82" s="237" t="s">
        <v>780</v>
      </c>
      <c r="DE82" s="125"/>
      <c r="DF82" s="125"/>
      <c r="DG82" s="125"/>
      <c r="DH82" s="414"/>
      <c r="DI82" s="360" t="s">
        <v>515</v>
      </c>
      <c r="DJ82" s="211" t="s">
        <v>507</v>
      </c>
      <c r="DK82" s="162">
        <v>2</v>
      </c>
      <c r="DL82" s="166" t="s">
        <v>1744</v>
      </c>
      <c r="DM82" s="166" t="s">
        <v>1744</v>
      </c>
      <c r="DN82" s="164">
        <v>1</v>
      </c>
      <c r="DO82" s="166">
        <v>1</v>
      </c>
      <c r="DP82" s="168">
        <v>41001</v>
      </c>
      <c r="DQ82" s="166">
        <v>1</v>
      </c>
      <c r="DR82" s="165">
        <v>8.1999999999999993</v>
      </c>
      <c r="DS82" s="125">
        <v>7.8</v>
      </c>
      <c r="DT82" s="125">
        <v>26537</v>
      </c>
      <c r="DU82" s="125">
        <v>95.5</v>
      </c>
      <c r="DV82" s="125">
        <v>4.5</v>
      </c>
      <c r="DW82" s="125">
        <v>3.4</v>
      </c>
      <c r="DX82" s="125">
        <v>17768</v>
      </c>
      <c r="DY82" s="125" t="s">
        <v>490</v>
      </c>
      <c r="DZ82" s="125">
        <v>4.79</v>
      </c>
      <c r="EA82" s="125">
        <v>0</v>
      </c>
      <c r="EC82" s="166"/>
      <c r="ED82" s="166"/>
      <c r="EE82" s="166">
        <v>4</v>
      </c>
      <c r="EF82" s="166"/>
      <c r="EG82" s="166"/>
      <c r="EH82" s="166">
        <v>0</v>
      </c>
      <c r="EI82" s="166">
        <v>162</v>
      </c>
      <c r="EJ82" s="166">
        <v>62</v>
      </c>
      <c r="EK82" s="167">
        <f t="shared" si="41"/>
        <v>23.62444749276025</v>
      </c>
      <c r="EL82" s="166">
        <v>2</v>
      </c>
      <c r="EM82" s="1302">
        <v>43348</v>
      </c>
      <c r="EN82" s="166" t="s">
        <v>490</v>
      </c>
      <c r="EO82" s="166" t="s">
        <v>490</v>
      </c>
      <c r="EP82" s="316" t="s">
        <v>490</v>
      </c>
      <c r="EQ82" s="176"/>
      <c r="ER82" s="624">
        <v>9273</v>
      </c>
      <c r="ES82" s="682">
        <v>66</v>
      </c>
      <c r="ET82" s="611">
        <v>772033</v>
      </c>
      <c r="EU82" s="611">
        <v>2</v>
      </c>
      <c r="EV82" s="600">
        <v>23394.939393939392</v>
      </c>
      <c r="EW82" s="612">
        <v>623559</v>
      </c>
      <c r="EX82" s="613">
        <v>18895.727272727272</v>
      </c>
      <c r="EY82" s="563">
        <v>75582.909090909088</v>
      </c>
      <c r="EZ82" s="742">
        <v>23</v>
      </c>
      <c r="FA82" s="619">
        <v>222959</v>
      </c>
      <c r="FB82" s="619">
        <v>10000</v>
      </c>
      <c r="FC82" s="175"/>
      <c r="FD82" s="620">
        <v>9693.8695652173919</v>
      </c>
      <c r="FE82" s="621">
        <v>96938.695652173919</v>
      </c>
      <c r="FF82" s="622">
        <v>0.77969802030458912</v>
      </c>
      <c r="FG82" s="566"/>
      <c r="FH82" s="614"/>
      <c r="FI82" s="518"/>
      <c r="FJ82" s="519"/>
      <c r="FK82" s="421"/>
      <c r="FL82" s="133"/>
      <c r="FM82" s="172">
        <v>80.768438654824337</v>
      </c>
      <c r="FN82" s="213">
        <f>EX82/1000</f>
        <v>18.895727272727271</v>
      </c>
      <c r="FP82" s="172">
        <v>80.768438654824337</v>
      </c>
      <c r="FQ82" s="213">
        <v>18.895727272727271</v>
      </c>
      <c r="FR82" s="143">
        <f>DT82/EX82</f>
        <v>1.4043915651927084</v>
      </c>
      <c r="FS82" s="222"/>
      <c r="FT82" s="223"/>
      <c r="FU82" s="223"/>
      <c r="FV82" s="223"/>
      <c r="FW82" s="164">
        <v>1</v>
      </c>
      <c r="GF82" s="175"/>
      <c r="GJ82" s="1304">
        <f>DATEDIF(DP82,GK82,"m")</f>
        <v>77</v>
      </c>
      <c r="GK82" s="214">
        <v>43348</v>
      </c>
      <c r="GL82" s="1305" t="s">
        <v>1958</v>
      </c>
      <c r="GM82" s="177"/>
      <c r="GN82" s="178"/>
      <c r="GP82" s="340">
        <v>3.4</v>
      </c>
      <c r="GR82" s="165"/>
      <c r="GS82" s="165"/>
      <c r="GT82" s="165"/>
      <c r="HI82" s="371"/>
      <c r="HJ82" s="991"/>
      <c r="HK82" s="991"/>
      <c r="HL82" s="991"/>
      <c r="HM82" s="991"/>
      <c r="HN82" s="991"/>
      <c r="HO82" s="1022"/>
      <c r="HP82" s="1022"/>
      <c r="HQ82" s="991"/>
      <c r="HR82" s="991"/>
      <c r="HS82" s="991"/>
      <c r="HT82" s="991"/>
      <c r="HU82" s="991"/>
      <c r="HV82" s="991"/>
      <c r="HW82" s="991"/>
      <c r="HX82" s="991"/>
      <c r="HY82" s="991"/>
      <c r="HZ82" s="991"/>
      <c r="IA82" s="991"/>
      <c r="IB82" s="1022"/>
      <c r="IC82" s="991"/>
      <c r="ID82" s="991"/>
      <c r="IE82" s="991"/>
      <c r="IF82" s="991"/>
      <c r="IG82" s="991"/>
      <c r="IH82" s="991"/>
      <c r="II82" s="991"/>
      <c r="IJ82" s="991"/>
      <c r="IK82" s="1022"/>
      <c r="IL82" s="991"/>
      <c r="IM82" s="991"/>
      <c r="IN82" s="1022"/>
      <c r="IO82" s="991"/>
      <c r="IP82" s="991"/>
      <c r="IQ82" s="991"/>
      <c r="IR82" s="991"/>
      <c r="IS82" s="991"/>
      <c r="IT82" s="1022"/>
      <c r="IU82" s="991"/>
      <c r="IV82" s="991"/>
      <c r="IW82" s="991"/>
      <c r="IX82" s="991"/>
      <c r="IY82" s="991"/>
      <c r="IZ82" s="991"/>
      <c r="JA82" s="991"/>
      <c r="JB82" s="991"/>
      <c r="JC82" s="991"/>
      <c r="JD82" s="991"/>
      <c r="JE82" s="991"/>
      <c r="JF82" s="991"/>
      <c r="JG82" s="991"/>
      <c r="JH82" s="991"/>
      <c r="JI82" s="180"/>
      <c r="JJ82" s="182"/>
      <c r="JK82" s="183"/>
      <c r="JL82" s="183"/>
      <c r="JM82" s="183"/>
      <c r="JN82" s="183"/>
      <c r="JO82" s="183"/>
      <c r="JP82" s="183"/>
      <c r="JQ82" s="183"/>
      <c r="JR82" s="183"/>
      <c r="JS82" s="183"/>
      <c r="JT82" s="183"/>
      <c r="JU82" s="183"/>
      <c r="JV82" s="183"/>
      <c r="JW82" s="183"/>
      <c r="JX82" s="183"/>
      <c r="JY82" s="183"/>
      <c r="JZ82" s="183"/>
      <c r="KA82" s="183"/>
      <c r="KB82" s="183"/>
      <c r="KC82" s="183"/>
      <c r="KD82" s="183"/>
      <c r="KE82" s="183"/>
      <c r="KF82" s="183"/>
      <c r="KG82" s="183"/>
      <c r="KH82" s="183"/>
      <c r="KI82" s="183"/>
      <c r="KJ82" s="183"/>
      <c r="KK82" s="183"/>
      <c r="KL82" s="183"/>
      <c r="KM82" s="183"/>
      <c r="KN82" s="183"/>
      <c r="KO82" s="183"/>
      <c r="KP82" s="183"/>
      <c r="KQ82" s="183"/>
      <c r="KR82" s="183"/>
      <c r="KS82" s="183"/>
      <c r="KT82" s="183"/>
      <c r="KU82" s="183"/>
      <c r="KV82" s="183"/>
      <c r="KW82" s="183"/>
      <c r="KX82" s="183"/>
      <c r="KY82" s="183"/>
      <c r="KZ82" s="183"/>
      <c r="LA82" s="183"/>
      <c r="LB82" s="183"/>
      <c r="LC82" s="183"/>
      <c r="LD82" s="183"/>
      <c r="LE82" s="133"/>
    </row>
    <row r="83" spans="1:338" ht="14.45" hidden="1" customHeight="1">
      <c r="A83" s="122">
        <v>306</v>
      </c>
      <c r="B83" s="122">
        <f>COUNTIFS($D$3:D83,D83,$F$3:F83,F83)</f>
        <v>1</v>
      </c>
      <c r="C83" s="184">
        <v>7542</v>
      </c>
      <c r="D83" s="398" t="s">
        <v>839</v>
      </c>
      <c r="E83" s="188" t="s">
        <v>621</v>
      </c>
      <c r="F83" s="187">
        <v>8103115779</v>
      </c>
      <c r="G83" s="125">
        <v>36</v>
      </c>
      <c r="H83" s="398" t="s">
        <v>840</v>
      </c>
      <c r="I83" s="503" t="s">
        <v>741</v>
      </c>
      <c r="J83" s="504" t="s">
        <v>477</v>
      </c>
      <c r="K83" s="175" t="s">
        <v>478</v>
      </c>
      <c r="L83" s="125">
        <v>7</v>
      </c>
      <c r="M83" s="188">
        <v>9</v>
      </c>
      <c r="N83" s="188" t="s">
        <v>513</v>
      </c>
      <c r="O83" s="188"/>
      <c r="P83" s="553" t="s">
        <v>502</v>
      </c>
      <c r="Q83" s="553"/>
      <c r="R83" s="553"/>
      <c r="S83" s="530" t="s">
        <v>503</v>
      </c>
      <c r="T83" s="573" t="s">
        <v>504</v>
      </c>
      <c r="U83" s="574" t="s">
        <v>484</v>
      </c>
      <c r="V83" s="530" t="s">
        <v>505</v>
      </c>
      <c r="W83" s="575" t="s">
        <v>506</v>
      </c>
      <c r="X83" s="999" t="s">
        <v>484</v>
      </c>
      <c r="Y83" s="999" t="s">
        <v>484</v>
      </c>
      <c r="Z83" s="594"/>
      <c r="AA83" s="578"/>
      <c r="AB83" s="201"/>
      <c r="AC83" s="201"/>
      <c r="AD83" s="201"/>
      <c r="AE83" s="201"/>
      <c r="AF83" s="201"/>
      <c r="AG83" s="534" t="s">
        <v>485</v>
      </c>
      <c r="AH83" s="1009"/>
      <c r="AK83" s="134"/>
      <c r="AM83" s="135"/>
      <c r="AO83" s="1024">
        <v>86</v>
      </c>
      <c r="AP83" s="137">
        <v>9.24</v>
      </c>
      <c r="AQ83" s="138">
        <v>1.71</v>
      </c>
      <c r="AR83" s="139">
        <f t="shared" si="42"/>
        <v>96.949999999999989</v>
      </c>
      <c r="AS83" s="140">
        <f t="shared" si="43"/>
        <v>9.3073593073593077</v>
      </c>
      <c r="AT83" s="141">
        <f t="shared" si="44"/>
        <v>15.915584415584416</v>
      </c>
      <c r="AU83" s="142">
        <f t="shared" si="45"/>
        <v>7.8538812785388137</v>
      </c>
      <c r="AV83" s="143">
        <v>77.658000000000001</v>
      </c>
      <c r="AW83" s="143">
        <f t="shared" si="40"/>
        <v>90.3</v>
      </c>
      <c r="AX83" s="144">
        <v>4.0419999999999998</v>
      </c>
      <c r="AY83" s="145">
        <v>4.7</v>
      </c>
      <c r="AZ83" s="149" t="s">
        <v>487</v>
      </c>
      <c r="BA83" s="204">
        <v>20.76</v>
      </c>
      <c r="BB83" s="205">
        <v>9.8000000000000004E-2</v>
      </c>
      <c r="BC83" s="148"/>
      <c r="BD83" s="148"/>
      <c r="BE83" s="149"/>
      <c r="BF83" s="149"/>
      <c r="BG83" s="145"/>
      <c r="BH83" s="149"/>
      <c r="BJ83" s="149">
        <v>35.4</v>
      </c>
      <c r="BK83" s="149">
        <v>63.5</v>
      </c>
      <c r="BL83" s="150">
        <v>0.55748031496062989</v>
      </c>
      <c r="BM83" s="206">
        <v>0.71</v>
      </c>
      <c r="BN83" s="153">
        <f t="shared" si="46"/>
        <v>0.82558139534883723</v>
      </c>
      <c r="BO83" s="149" t="s">
        <v>487</v>
      </c>
      <c r="BP83" s="145">
        <v>92.5</v>
      </c>
      <c r="BQ83" s="217">
        <v>77.7</v>
      </c>
      <c r="BR83" s="152"/>
      <c r="BS83" s="153">
        <f t="shared" si="47"/>
        <v>49.5</v>
      </c>
      <c r="BT83" s="152">
        <v>96.1</v>
      </c>
      <c r="BU83" s="218">
        <v>7447.0270270270266</v>
      </c>
      <c r="BV83" s="152">
        <f>100-BT83</f>
        <v>3.9000000000000057</v>
      </c>
      <c r="BW83" s="1039">
        <f>BY83+CA83+CC83</f>
        <v>9.1753199999999993</v>
      </c>
      <c r="BX83" s="152">
        <v>28.5</v>
      </c>
      <c r="BY83" s="145">
        <f>BX83*AP83/100</f>
        <v>2.6334000000000004</v>
      </c>
      <c r="BZ83" s="152">
        <v>21</v>
      </c>
      <c r="CA83" s="145">
        <f>BZ83*AP83/100</f>
        <v>1.9403999999999999</v>
      </c>
      <c r="CB83" s="152">
        <v>49.8</v>
      </c>
      <c r="CC83" s="145">
        <f>CB83*AP83/100</f>
        <v>4.6015199999999998</v>
      </c>
      <c r="CD83" s="152"/>
      <c r="CL83" s="143">
        <f t="shared" si="48"/>
        <v>1.3571428571428572</v>
      </c>
      <c r="CM83" s="145"/>
      <c r="CN83" s="145"/>
      <c r="CO83" s="145"/>
      <c r="CP83" s="148"/>
      <c r="CQ83" s="149"/>
      <c r="CR83" s="149"/>
      <c r="CS83" s="149"/>
      <c r="CT83" s="145"/>
      <c r="CU83" s="145"/>
      <c r="CV83" s="145"/>
      <c r="CW83" s="145"/>
      <c r="CX83" s="145"/>
      <c r="CY83" s="209"/>
      <c r="CZ83" s="145"/>
      <c r="DA83" s="209" t="s">
        <v>524</v>
      </c>
      <c r="DB83" s="158" t="s">
        <v>600</v>
      </c>
      <c r="DE83" s="125"/>
      <c r="DF83" s="125"/>
      <c r="DG83" s="125"/>
      <c r="DH83" s="414"/>
      <c r="DI83" s="160" t="s">
        <v>489</v>
      </c>
      <c r="DJ83" s="220" t="s">
        <v>485</v>
      </c>
      <c r="DK83" s="162">
        <v>2</v>
      </c>
      <c r="DL83" s="166"/>
      <c r="DM83" s="166"/>
      <c r="DN83" s="164">
        <v>0</v>
      </c>
      <c r="DO83" s="166"/>
      <c r="DP83" s="168"/>
      <c r="DQ83" s="166"/>
      <c r="DR83" s="165" t="s">
        <v>490</v>
      </c>
      <c r="DS83" s="125" t="s">
        <v>490</v>
      </c>
      <c r="DT83" s="125">
        <v>595</v>
      </c>
      <c r="DU83" s="125">
        <v>3.7</v>
      </c>
      <c r="DV83" s="125">
        <v>96.3</v>
      </c>
      <c r="DW83" s="125" t="s">
        <v>490</v>
      </c>
      <c r="DX83" s="125" t="s">
        <v>490</v>
      </c>
      <c r="DY83" s="125" t="s">
        <v>490</v>
      </c>
      <c r="DZ83" s="125" t="s">
        <v>490</v>
      </c>
      <c r="EA83" s="125">
        <v>0</v>
      </c>
      <c r="EC83" s="166"/>
      <c r="ED83" s="166">
        <v>9</v>
      </c>
      <c r="EE83" s="166">
        <v>7</v>
      </c>
      <c r="EF83" s="166"/>
      <c r="EG83" s="166">
        <v>2</v>
      </c>
      <c r="EH83" s="166">
        <v>1</v>
      </c>
      <c r="EI83" s="166">
        <v>172</v>
      </c>
      <c r="EJ83" s="166">
        <v>72</v>
      </c>
      <c r="EK83" s="167">
        <f t="shared" si="41"/>
        <v>24.337479718766897</v>
      </c>
      <c r="EL83" s="166">
        <v>0</v>
      </c>
      <c r="EM83" s="168" t="s">
        <v>490</v>
      </c>
      <c r="EN83" s="166">
        <v>0</v>
      </c>
      <c r="EO83" s="166">
        <v>0</v>
      </c>
      <c r="EP83" s="166">
        <v>1</v>
      </c>
      <c r="EQ83" s="1230">
        <v>43063</v>
      </c>
      <c r="ER83" s="506">
        <v>7542</v>
      </c>
      <c r="ES83" s="494">
        <v>38.5</v>
      </c>
      <c r="ET83" s="494">
        <v>6344</v>
      </c>
      <c r="EU83" s="1156">
        <v>2</v>
      </c>
      <c r="EV83" s="870">
        <v>329.55844155844159</v>
      </c>
      <c r="EW83" s="870"/>
      <c r="EX83" s="1197">
        <v>329.55844155844159</v>
      </c>
      <c r="EY83" s="1163"/>
      <c r="EZ83" s="1083"/>
      <c r="FA83" s="1156"/>
      <c r="FB83" s="1156"/>
      <c r="FC83" s="1156"/>
      <c r="FD83" s="1167"/>
      <c r="FE83" s="1167"/>
      <c r="FF83" s="1167"/>
      <c r="FG83" s="1204"/>
      <c r="FH83" s="1112">
        <v>1.8054460907944514</v>
      </c>
      <c r="FI83" s="675"/>
      <c r="FJ83" s="676">
        <v>595</v>
      </c>
      <c r="FK83" s="1172" t="s">
        <v>485</v>
      </c>
      <c r="FL83" s="1009"/>
      <c r="FM83" s="122"/>
      <c r="FQ83" s="173">
        <f>DT83/1000</f>
        <v>0.59499999999999997</v>
      </c>
      <c r="FR83" s="222">
        <f>DT83/EX83</f>
        <v>1.8054460907944514</v>
      </c>
      <c r="FS83" s="222"/>
      <c r="FT83" s="223"/>
      <c r="FU83" s="223"/>
      <c r="FV83" s="223"/>
      <c r="GF83" s="175"/>
      <c r="GJ83" s="165"/>
      <c r="GK83" s="214">
        <v>43075</v>
      </c>
      <c r="GL83" s="1232" t="s">
        <v>497</v>
      </c>
      <c r="GM83" s="1231">
        <f>DATEDIF(EQ83,GK83,"m")</f>
        <v>0</v>
      </c>
      <c r="GN83" s="178"/>
      <c r="GR83" s="165"/>
      <c r="GS83" s="165"/>
      <c r="GT83" s="165"/>
      <c r="GU83" s="122"/>
      <c r="HI83" s="371"/>
      <c r="HJ83" s="991"/>
      <c r="HK83" s="991"/>
      <c r="HL83" s="991"/>
      <c r="HM83" s="991"/>
      <c r="HN83" s="991"/>
      <c r="HO83" s="1022"/>
      <c r="HP83" s="1022"/>
      <c r="HQ83" s="991"/>
      <c r="HR83" s="991"/>
      <c r="HS83" s="991"/>
      <c r="HT83" s="991"/>
      <c r="HU83" s="991"/>
      <c r="HV83" s="991"/>
      <c r="HW83" s="991"/>
      <c r="HX83" s="991"/>
      <c r="HY83" s="991"/>
      <c r="HZ83" s="991"/>
      <c r="IA83" s="991"/>
      <c r="IB83" s="1022"/>
      <c r="IC83" s="991"/>
      <c r="ID83" s="991"/>
      <c r="IE83" s="991"/>
      <c r="IF83" s="991"/>
      <c r="IG83" s="991"/>
      <c r="IH83" s="991"/>
      <c r="II83" s="991"/>
      <c r="IJ83" s="991"/>
      <c r="IK83" s="1022"/>
      <c r="IL83" s="991"/>
      <c r="IM83" s="991"/>
      <c r="IN83" s="1022"/>
      <c r="IO83" s="991"/>
      <c r="IP83" s="991"/>
      <c r="IQ83" s="991"/>
      <c r="IR83" s="991"/>
      <c r="IS83" s="991"/>
      <c r="IT83" s="1022"/>
      <c r="IU83" s="991"/>
      <c r="IV83" s="991"/>
      <c r="IW83" s="991"/>
      <c r="IX83" s="991"/>
      <c r="IY83" s="991"/>
      <c r="IZ83" s="991"/>
      <c r="JA83" s="991"/>
      <c r="JB83" s="991"/>
      <c r="JC83" s="991"/>
      <c r="JD83" s="991"/>
      <c r="JE83" s="991"/>
      <c r="JF83" s="991"/>
      <c r="JG83" s="125"/>
      <c r="JH83" s="125"/>
      <c r="JI83" s="125"/>
      <c r="JJ83" s="182"/>
      <c r="JK83" s="183"/>
      <c r="JL83" s="183"/>
      <c r="JM83" s="183"/>
      <c r="JN83" s="183"/>
      <c r="JO83" s="183"/>
      <c r="JP83" s="183"/>
      <c r="JQ83" s="183"/>
      <c r="JR83" s="183"/>
      <c r="JS83" s="183"/>
      <c r="JT83" s="183"/>
      <c r="JU83" s="183"/>
      <c r="JV83" s="183"/>
      <c r="JW83" s="183"/>
      <c r="JX83" s="183"/>
      <c r="JY83" s="183"/>
      <c r="JZ83" s="183"/>
      <c r="KA83" s="183"/>
      <c r="KB83" s="183"/>
      <c r="KC83" s="183"/>
      <c r="KD83" s="183"/>
      <c r="KE83" s="183"/>
      <c r="KF83" s="183"/>
      <c r="KG83" s="183"/>
      <c r="KH83" s="183"/>
      <c r="KI83" s="183"/>
      <c r="KJ83" s="183"/>
      <c r="KK83" s="183"/>
      <c r="KL83" s="183"/>
      <c r="KM83" s="183"/>
      <c r="KN83" s="183"/>
      <c r="KO83" s="183"/>
      <c r="KP83" s="183"/>
      <c r="KQ83" s="183"/>
      <c r="KR83" s="183"/>
      <c r="KS83" s="183"/>
      <c r="KT83" s="183"/>
      <c r="KU83" s="183"/>
      <c r="KV83" s="183"/>
      <c r="KW83" s="183"/>
      <c r="KX83" s="183"/>
      <c r="KY83" s="183"/>
      <c r="KZ83" s="183"/>
      <c r="LA83" s="183"/>
      <c r="LB83" s="183"/>
      <c r="LC83" s="183"/>
      <c r="LD83" s="1434"/>
      <c r="LE83" s="125"/>
      <c r="LF83" s="125"/>
      <c r="LG83" s="125"/>
      <c r="LH83" s="125"/>
      <c r="LI83" s="125"/>
      <c r="LJ83" s="125"/>
      <c r="LK83" s="125"/>
      <c r="LL83" s="125"/>
      <c r="LM83" s="125"/>
      <c r="LN83" s="125"/>
      <c r="LO83" s="125"/>
      <c r="LP83" s="125"/>
      <c r="LQ83" s="125"/>
      <c r="LR83" s="175"/>
      <c r="LS83" s="175"/>
      <c r="LT83" s="175"/>
      <c r="LU83" s="175"/>
      <c r="LV83" s="175"/>
      <c r="LW83" s="175"/>
      <c r="LX83" s="175"/>
      <c r="LY83" s="183"/>
      <c r="LZ83" s="183"/>
    </row>
    <row r="84" spans="1:338" ht="14.45" hidden="1" customHeight="1">
      <c r="A84" s="122">
        <v>363</v>
      </c>
      <c r="B84" s="122">
        <f>COUNTIFS($D$3:D84,D84,$F$3:F84,F84)</f>
        <v>2</v>
      </c>
      <c r="C84" s="184">
        <v>11959</v>
      </c>
      <c r="D84" s="398" t="s">
        <v>544</v>
      </c>
      <c r="E84" s="188" t="s">
        <v>545</v>
      </c>
      <c r="F84" s="188">
        <v>476125424</v>
      </c>
      <c r="G84" s="125">
        <f>LEFT(H84,4)-CONCATENATE(IF(LEFT(F84, 2)&lt;MID(H84, 3, 4), 20, 19),LEFT(F84,2))</f>
        <v>72</v>
      </c>
      <c r="H84" s="398" t="s">
        <v>1267</v>
      </c>
      <c r="I84" s="389" t="s">
        <v>547</v>
      </c>
      <c r="J84" s="504" t="s">
        <v>477</v>
      </c>
      <c r="K84" s="188" t="s">
        <v>478</v>
      </c>
      <c r="L84" s="125">
        <v>20</v>
      </c>
      <c r="M84" s="188" t="s">
        <v>988</v>
      </c>
      <c r="N84" s="188" t="s">
        <v>490</v>
      </c>
      <c r="O84" s="125"/>
      <c r="P84" s="125" t="s">
        <v>1268</v>
      </c>
      <c r="Q84" s="553"/>
      <c r="R84" s="553"/>
      <c r="S84" s="188"/>
      <c r="T84" s="632" t="s">
        <v>974</v>
      </c>
      <c r="U84" s="632"/>
      <c r="V84" s="633" t="s">
        <v>975</v>
      </c>
      <c r="W84" s="535"/>
      <c r="X84" s="1005"/>
      <c r="Y84" s="1005"/>
      <c r="Z84" s="569"/>
      <c r="AA84" s="125" t="s">
        <v>532</v>
      </c>
      <c r="AB84" s="125"/>
      <c r="AC84" s="558">
        <v>66</v>
      </c>
      <c r="AD84" s="558">
        <v>1300</v>
      </c>
      <c r="AE84" s="183"/>
      <c r="AF84" s="183"/>
      <c r="AG84" s="183" t="s">
        <v>507</v>
      </c>
      <c r="AH84" s="1014">
        <v>150</v>
      </c>
      <c r="AI84"/>
      <c r="AO84" s="1024">
        <v>52.7</v>
      </c>
      <c r="AP84" s="137">
        <v>34.799999999999997</v>
      </c>
      <c r="AQ84" s="138">
        <v>10.199999999999999</v>
      </c>
      <c r="AR84" s="139">
        <f t="shared" si="42"/>
        <v>97.7</v>
      </c>
      <c r="AS84" s="140">
        <f t="shared" si="43"/>
        <v>1.5143678160919543</v>
      </c>
      <c r="AT84" s="141">
        <f t="shared" si="44"/>
        <v>15.446551724137933</v>
      </c>
      <c r="AU84" s="142">
        <f t="shared" si="45"/>
        <v>1.1711111111111112</v>
      </c>
      <c r="AV84" s="143">
        <v>41.738399999999999</v>
      </c>
      <c r="AW84" s="143">
        <f t="shared" si="40"/>
        <v>79.2</v>
      </c>
      <c r="AX84" s="403">
        <v>8.3266000000000009</v>
      </c>
      <c r="AY84" s="143">
        <v>15.8</v>
      </c>
      <c r="AZ84" s="122" t="s">
        <v>487</v>
      </c>
      <c r="BA84" s="204">
        <v>45.5</v>
      </c>
      <c r="BB84" s="147" t="s">
        <v>487</v>
      </c>
      <c r="BC84" s="153">
        <v>0.4</v>
      </c>
      <c r="BD84" s="153">
        <v>87</v>
      </c>
      <c r="BE84" s="143">
        <v>42.6</v>
      </c>
      <c r="BF84" s="143">
        <v>16.5</v>
      </c>
      <c r="BG84" s="149">
        <v>4520</v>
      </c>
      <c r="BH84" s="135">
        <v>353.6</v>
      </c>
      <c r="BI84" s="234">
        <v>0.2</v>
      </c>
      <c r="BJ84" s="143">
        <v>44.2</v>
      </c>
      <c r="BK84" s="122">
        <v>55.8</v>
      </c>
      <c r="BL84" s="150">
        <f>BJ84/BK84</f>
        <v>0.79211469534050183</v>
      </c>
      <c r="BM84" s="206">
        <v>0.7</v>
      </c>
      <c r="BN84" s="153">
        <f t="shared" si="46"/>
        <v>1.3282732447817835</v>
      </c>
      <c r="BO84" s="122" t="s">
        <v>487</v>
      </c>
      <c r="BP84" s="122">
        <v>42.1</v>
      </c>
      <c r="BQ84" s="147">
        <v>49.019999999999996</v>
      </c>
      <c r="BR84" s="174">
        <v>25693.3</v>
      </c>
      <c r="BS84" s="153">
        <f t="shared" si="47"/>
        <v>76.7</v>
      </c>
      <c r="BT84" s="158">
        <v>93.8</v>
      </c>
      <c r="BU84" s="158">
        <v>9052</v>
      </c>
      <c r="BV84" s="153">
        <f>100-BT84</f>
        <v>6.2000000000000028</v>
      </c>
      <c r="BW84" s="1039">
        <f>BY84+CA84+CC84</f>
        <v>34.591200000000001</v>
      </c>
      <c r="BX84" s="158">
        <v>43.7</v>
      </c>
      <c r="BY84" s="145">
        <f>BX84*AP84/100</f>
        <v>15.207599999999999</v>
      </c>
      <c r="BZ84" s="158">
        <v>33</v>
      </c>
      <c r="CA84" s="145">
        <f>BZ84*AP84/100</f>
        <v>11.483999999999998</v>
      </c>
      <c r="CB84" s="158">
        <v>22.7</v>
      </c>
      <c r="CC84" s="145">
        <f>CB84*AP84/100</f>
        <v>7.8995999999999995</v>
      </c>
      <c r="CD84" s="145">
        <v>0.15</v>
      </c>
      <c r="CE84" s="151">
        <v>99.1</v>
      </c>
      <c r="CF84" s="235">
        <v>7794.7</v>
      </c>
      <c r="CG84" s="151">
        <v>92.7</v>
      </c>
      <c r="CH84" s="151">
        <v>4617</v>
      </c>
      <c r="CI84" s="151">
        <v>70.7</v>
      </c>
      <c r="CJ84" s="151">
        <v>90.6</v>
      </c>
      <c r="CK84" s="235">
        <v>6164.4</v>
      </c>
      <c r="CL84" s="143">
        <f t="shared" si="48"/>
        <v>1.3242424242424242</v>
      </c>
      <c r="CM84" s="145"/>
      <c r="CN84" s="145"/>
      <c r="CO84" s="145"/>
      <c r="CP84" s="153"/>
      <c r="CQ84" s="143"/>
      <c r="CR84" s="143"/>
      <c r="CS84" s="143"/>
      <c r="CT84" s="145"/>
      <c r="CU84" s="236"/>
      <c r="CV84" s="236"/>
      <c r="CW84" s="145"/>
      <c r="CX84" s="145"/>
      <c r="CZ84" s="145"/>
      <c r="DB84" s="237" t="s">
        <v>301</v>
      </c>
      <c r="DC84" s="238"/>
      <c r="DD84" s="239" t="s">
        <v>1269</v>
      </c>
      <c r="DE84" s="125"/>
      <c r="DF84" s="125"/>
      <c r="DG84" s="125"/>
      <c r="DH84" s="414"/>
      <c r="DI84" s="125" t="s">
        <v>515</v>
      </c>
      <c r="DJ84" s="240" t="s">
        <v>507</v>
      </c>
      <c r="DK84" s="166">
        <v>2</v>
      </c>
      <c r="DL84" s="166"/>
      <c r="DM84" s="166"/>
      <c r="DN84" s="164">
        <v>0</v>
      </c>
      <c r="DO84" s="166"/>
      <c r="DP84" s="166"/>
      <c r="DQ84" s="166"/>
      <c r="DR84" s="165" t="s">
        <v>490</v>
      </c>
      <c r="DS84" s="125" t="s">
        <v>490</v>
      </c>
      <c r="DT84" s="125">
        <v>139</v>
      </c>
      <c r="DU84" s="125">
        <v>12.2</v>
      </c>
      <c r="DV84" s="125">
        <v>87.8</v>
      </c>
      <c r="DW84" s="125" t="s">
        <v>490</v>
      </c>
      <c r="DX84" s="125" t="s">
        <v>490</v>
      </c>
      <c r="DY84" s="125" t="s">
        <v>490</v>
      </c>
      <c r="DZ84" s="125" t="s">
        <v>490</v>
      </c>
      <c r="EA84" s="125">
        <v>0</v>
      </c>
      <c r="EC84" s="242"/>
      <c r="ED84" s="242"/>
      <c r="EE84" s="166">
        <v>20</v>
      </c>
      <c r="EF84" s="166"/>
      <c r="EG84" s="166"/>
      <c r="EH84" s="242"/>
      <c r="EI84" s="242">
        <v>161</v>
      </c>
      <c r="EJ84" s="242">
        <v>61</v>
      </c>
      <c r="EK84" s="167">
        <f t="shared" si="41"/>
        <v>23.533042706685702</v>
      </c>
      <c r="EL84" s="242"/>
      <c r="EM84" s="166"/>
      <c r="EN84" s="166">
        <v>2</v>
      </c>
      <c r="EO84" s="166">
        <v>1</v>
      </c>
      <c r="EP84" s="242"/>
      <c r="EQ84" s="1230">
        <v>43709</v>
      </c>
      <c r="ER84" s="559">
        <v>11959</v>
      </c>
      <c r="ES84" s="1073">
        <v>75</v>
      </c>
      <c r="ET84" s="1073">
        <v>298320</v>
      </c>
      <c r="EU84" s="1073">
        <v>20000</v>
      </c>
      <c r="EV84" s="1073">
        <v>40560</v>
      </c>
      <c r="EW84" s="1073">
        <v>2287</v>
      </c>
      <c r="EX84" s="1256">
        <f>EW84/EU84*EV84/ES84</f>
        <v>61.840479999999999</v>
      </c>
      <c r="EY84" s="1075">
        <f>L84*EX84</f>
        <v>1236.8096</v>
      </c>
      <c r="EZ84" s="1009"/>
      <c r="FA84" s="867"/>
      <c r="FB84" s="867"/>
      <c r="FC84" s="867"/>
      <c r="FD84" s="1138"/>
      <c r="FE84" s="1138"/>
      <c r="FF84" s="1138"/>
      <c r="FG84" s="499"/>
      <c r="FH84" s="1084"/>
      <c r="FI84" s="518"/>
      <c r="FJ84" s="519"/>
      <c r="FK84" s="626"/>
      <c r="FL84" s="1009"/>
      <c r="FM84" s="122"/>
      <c r="FN84" s="213">
        <f>AC84/1000</f>
        <v>6.6000000000000003E-2</v>
      </c>
      <c r="FP84" s="141">
        <f>EW84*100/ET84</f>
        <v>0.76662644140520242</v>
      </c>
      <c r="FQ84" s="247">
        <f>EX84/1000</f>
        <v>6.1840479999999996E-2</v>
      </c>
      <c r="FR84" s="133"/>
      <c r="FS84" s="174">
        <v>54</v>
      </c>
      <c r="FT84" s="175" t="s">
        <v>490</v>
      </c>
      <c r="FU84" s="175" t="s">
        <v>1270</v>
      </c>
      <c r="FV84" s="175" t="s">
        <v>1271</v>
      </c>
      <c r="FW84" s="125">
        <v>0</v>
      </c>
      <c r="FX84" s="125">
        <v>0</v>
      </c>
      <c r="FY84" s="125">
        <v>0</v>
      </c>
      <c r="FZ84" s="175" t="s">
        <v>1272</v>
      </c>
      <c r="GD84" s="125">
        <v>1</v>
      </c>
      <c r="GE84" s="175" t="s">
        <v>696</v>
      </c>
      <c r="GF84" s="175" t="s">
        <v>1273</v>
      </c>
      <c r="GG84" s="125">
        <v>0</v>
      </c>
      <c r="GH84" s="175">
        <v>0</v>
      </c>
      <c r="GI84" s="175" t="s">
        <v>1274</v>
      </c>
      <c r="GJ84" s="165"/>
      <c r="GK84" s="214">
        <v>43797</v>
      </c>
      <c r="GL84" s="1230" t="s">
        <v>497</v>
      </c>
      <c r="GM84" s="1231">
        <f>DATEDIF(EQ84,GK84,"m")</f>
        <v>2</v>
      </c>
      <c r="GN84" s="178"/>
      <c r="GP84" s="179">
        <v>0.36596348767999998</v>
      </c>
      <c r="GR84" s="165"/>
      <c r="GS84" s="165"/>
      <c r="GT84" s="165"/>
      <c r="HI84" s="371"/>
      <c r="HJ84" s="991"/>
      <c r="HK84" s="991"/>
      <c r="HL84" s="991"/>
      <c r="HM84" s="991"/>
      <c r="HN84" s="991"/>
      <c r="HO84" s="1022"/>
      <c r="HP84" s="1022"/>
      <c r="HQ84" s="991"/>
      <c r="HR84" s="991"/>
      <c r="HS84" s="991"/>
      <c r="HT84" s="991"/>
      <c r="HU84" s="991"/>
      <c r="HV84" s="991"/>
      <c r="HW84" s="991"/>
      <c r="HX84" s="991"/>
      <c r="HY84" s="991"/>
      <c r="HZ84" s="991"/>
      <c r="IA84" s="991"/>
      <c r="IB84" s="1022"/>
      <c r="IC84" s="991"/>
      <c r="ID84" s="991"/>
      <c r="IE84" s="991"/>
      <c r="IF84" s="991"/>
      <c r="IG84" s="991"/>
      <c r="IH84" s="991"/>
      <c r="II84" s="991"/>
      <c r="IJ84" s="991"/>
      <c r="IK84" s="1022"/>
      <c r="IL84" s="991"/>
      <c r="IM84" s="991"/>
      <c r="IN84" s="1022"/>
      <c r="IO84" s="991"/>
      <c r="IP84" s="991"/>
      <c r="IQ84" s="991"/>
      <c r="IR84" s="991"/>
      <c r="IS84" s="991"/>
      <c r="IT84" s="1022"/>
      <c r="IU84" s="991"/>
      <c r="IV84" s="991"/>
      <c r="IW84" s="991"/>
      <c r="IX84" s="991"/>
      <c r="IY84" s="991"/>
      <c r="IZ84" s="991"/>
      <c r="JA84" s="991"/>
      <c r="JB84" s="991"/>
      <c r="JC84" s="991"/>
      <c r="JD84" s="991"/>
      <c r="JE84" s="991"/>
      <c r="JF84" s="991"/>
      <c r="JG84" s="991"/>
      <c r="JH84" s="991"/>
      <c r="JI84" s="180"/>
      <c r="JJ84" s="182"/>
      <c r="JK84" s="183"/>
      <c r="JL84" s="183"/>
      <c r="JM84" s="183"/>
      <c r="JN84" s="183"/>
      <c r="JO84" s="183"/>
      <c r="JP84" s="183"/>
      <c r="JQ84" s="183"/>
      <c r="JR84" s="183"/>
      <c r="JS84" s="183"/>
      <c r="JT84" s="183"/>
      <c r="JU84" s="183"/>
      <c r="JV84" s="183"/>
      <c r="JW84" s="183"/>
      <c r="JX84" s="183"/>
      <c r="JY84" s="183"/>
      <c r="JZ84" s="183"/>
      <c r="KA84" s="183"/>
      <c r="KB84" s="183"/>
      <c r="KC84" s="183"/>
      <c r="KD84" s="183"/>
      <c r="KE84" s="183"/>
      <c r="KF84" s="183"/>
      <c r="KG84" s="183"/>
      <c r="KH84" s="183"/>
      <c r="KI84" s="183"/>
      <c r="KJ84" s="183"/>
      <c r="KK84" s="183"/>
      <c r="KL84" s="183"/>
      <c r="KM84" s="183"/>
      <c r="KN84" s="183"/>
      <c r="KO84" s="183"/>
      <c r="KP84" s="183"/>
      <c r="KQ84" s="183"/>
      <c r="KR84" s="183"/>
      <c r="KS84" s="183"/>
      <c r="KT84" s="183"/>
      <c r="KU84" s="183"/>
      <c r="KV84" s="183"/>
      <c r="KW84" s="183"/>
      <c r="KX84" s="183"/>
      <c r="KY84" s="183"/>
      <c r="KZ84" s="183"/>
      <c r="LA84" s="183"/>
      <c r="LB84" s="183"/>
      <c r="LC84" s="183"/>
      <c r="LD84" s="183"/>
      <c r="LE84" s="133"/>
    </row>
    <row r="85" spans="1:338" ht="14.45" hidden="1" customHeight="1">
      <c r="A85" s="122">
        <v>15</v>
      </c>
      <c r="B85" s="122">
        <f>COUNTIFS($D$3:D85,D85,$F$3:F85,F85)</f>
        <v>3</v>
      </c>
      <c r="C85" s="184">
        <v>12181</v>
      </c>
      <c r="D85" s="398" t="s">
        <v>544</v>
      </c>
      <c r="E85" s="188" t="s">
        <v>545</v>
      </c>
      <c r="F85" s="188">
        <v>476125424</v>
      </c>
      <c r="G85" s="125">
        <f>LEFT(H85,4)-CONCATENATE(IF(LEFT(F85, 2)&lt;MID(H85, 3, 4), 20, 19),LEFT(F85,2))</f>
        <v>73</v>
      </c>
      <c r="H85" s="398" t="s">
        <v>1389</v>
      </c>
      <c r="I85" s="389" t="s">
        <v>1228</v>
      </c>
      <c r="J85" s="504" t="s">
        <v>477</v>
      </c>
      <c r="K85" s="188" t="s">
        <v>478</v>
      </c>
      <c r="L85" s="125">
        <v>12</v>
      </c>
      <c r="M85" s="188" t="s">
        <v>962</v>
      </c>
      <c r="N85" s="188" t="s">
        <v>490</v>
      </c>
      <c r="O85" s="125"/>
      <c r="P85" s="125" t="s">
        <v>973</v>
      </c>
      <c r="Q85" s="553"/>
      <c r="R85" s="553"/>
      <c r="S85" s="188"/>
      <c r="T85" s="632" t="s">
        <v>974</v>
      </c>
      <c r="U85" s="632"/>
      <c r="V85" s="633" t="s">
        <v>975</v>
      </c>
      <c r="W85" s="535"/>
      <c r="X85" s="1005"/>
      <c r="Y85" s="1005"/>
      <c r="Z85" s="569"/>
      <c r="AA85" s="125" t="s">
        <v>532</v>
      </c>
      <c r="AB85" s="125"/>
      <c r="AC85" s="558">
        <v>137</v>
      </c>
      <c r="AD85" s="558">
        <v>1600</v>
      </c>
      <c r="AE85" s="183"/>
      <c r="AF85" s="183"/>
      <c r="AG85" s="183" t="s">
        <v>507</v>
      </c>
      <c r="AH85" s="1014">
        <v>150</v>
      </c>
      <c r="AI85"/>
      <c r="AJ85"/>
      <c r="AO85" s="1024">
        <v>50.4</v>
      </c>
      <c r="AP85" s="137">
        <v>44.8</v>
      </c>
      <c r="AQ85" s="138">
        <v>4.0999999999999996</v>
      </c>
      <c r="AR85" s="139">
        <f t="shared" si="42"/>
        <v>99.299999999999983</v>
      </c>
      <c r="AS85" s="140">
        <f t="shared" si="43"/>
        <v>1.125</v>
      </c>
      <c r="AT85" s="141">
        <f t="shared" si="44"/>
        <v>4.6124999999999998</v>
      </c>
      <c r="AU85" s="142">
        <f t="shared" si="45"/>
        <v>1.0306748466257669</v>
      </c>
      <c r="AV85" s="143">
        <v>42.588000000000001</v>
      </c>
      <c r="AW85" s="143">
        <f t="shared" si="40"/>
        <v>84.5</v>
      </c>
      <c r="AX85" s="144">
        <v>5.2919999999999989</v>
      </c>
      <c r="AY85" s="143">
        <v>10.5</v>
      </c>
      <c r="AZ85" s="122" t="s">
        <v>487</v>
      </c>
      <c r="BA85" s="204">
        <v>31.4</v>
      </c>
      <c r="BB85" s="147" t="s">
        <v>487</v>
      </c>
      <c r="BC85" s="153">
        <v>0.2</v>
      </c>
      <c r="BD85" s="153">
        <v>86.1</v>
      </c>
      <c r="BE85" s="143">
        <v>36.700000000000003</v>
      </c>
      <c r="BF85" s="143">
        <v>12.9</v>
      </c>
      <c r="BG85" s="233">
        <v>5090</v>
      </c>
      <c r="BH85" s="135">
        <v>348</v>
      </c>
      <c r="BI85" s="234">
        <v>0.13</v>
      </c>
      <c r="BJ85" s="143">
        <v>51.9</v>
      </c>
      <c r="BK85" s="122">
        <v>48.1</v>
      </c>
      <c r="BL85" s="150">
        <f>BJ85/BK85</f>
        <v>1.0790020790020789</v>
      </c>
      <c r="BM85" s="206">
        <v>0.3</v>
      </c>
      <c r="BN85" s="153">
        <f t="shared" si="46"/>
        <v>0.59523809523809523</v>
      </c>
      <c r="BO85" s="122" t="s">
        <v>487</v>
      </c>
      <c r="BP85" s="122">
        <v>29.1</v>
      </c>
      <c r="BQ85" s="234">
        <v>47.285999999999994</v>
      </c>
      <c r="BR85" s="158">
        <v>27607</v>
      </c>
      <c r="BS85" s="153">
        <f t="shared" si="47"/>
        <v>62.6</v>
      </c>
      <c r="BT85" s="158">
        <v>90.2</v>
      </c>
      <c r="BU85" s="158">
        <v>8674</v>
      </c>
      <c r="BV85" s="153">
        <f>100-BT85</f>
        <v>9.7999999999999972</v>
      </c>
      <c r="BW85" s="1039">
        <f>BY85+CA85+CC85</f>
        <v>44.665599999999998</v>
      </c>
      <c r="BX85" s="158">
        <v>37.700000000000003</v>
      </c>
      <c r="BY85" s="145">
        <f>BX85*AP85/100</f>
        <v>16.889600000000002</v>
      </c>
      <c r="BZ85" s="158">
        <v>24.9</v>
      </c>
      <c r="CA85" s="145">
        <f>BZ85*AP85/100</f>
        <v>11.155199999999997</v>
      </c>
      <c r="CB85" s="158">
        <v>37.1</v>
      </c>
      <c r="CC85" s="145">
        <f>CB85*AP85/100</f>
        <v>16.620799999999999</v>
      </c>
      <c r="CD85" s="145">
        <v>0.42</v>
      </c>
      <c r="CE85" s="151">
        <v>99</v>
      </c>
      <c r="CF85" s="235">
        <v>7391.9999999999991</v>
      </c>
      <c r="CG85" s="151">
        <v>96.4</v>
      </c>
      <c r="CH85" s="235">
        <v>4850.3</v>
      </c>
      <c r="CI85" s="151">
        <v>73.7</v>
      </c>
      <c r="CJ85" s="151">
        <v>89.3</v>
      </c>
      <c r="CK85" s="235">
        <v>5035.7999999999993</v>
      </c>
      <c r="CL85" s="143">
        <f t="shared" si="48"/>
        <v>1.5140562248995986</v>
      </c>
      <c r="CM85" s="145"/>
      <c r="CN85" s="145"/>
      <c r="CO85" s="145"/>
      <c r="CP85" s="153"/>
      <c r="CQ85" s="143"/>
      <c r="CR85" s="143"/>
      <c r="CS85" s="143"/>
      <c r="CT85" s="145"/>
      <c r="CU85" s="236"/>
      <c r="CV85" s="236"/>
      <c r="CW85" s="145"/>
      <c r="CX85" s="145"/>
      <c r="CZ85" s="145"/>
      <c r="DB85" s="237" t="s">
        <v>301</v>
      </c>
      <c r="DC85" s="238"/>
      <c r="DD85" s="239" t="s">
        <v>1390</v>
      </c>
      <c r="DE85" s="125"/>
      <c r="DF85" s="125"/>
      <c r="DG85" s="125"/>
      <c r="DH85" s="414"/>
      <c r="DI85" s="125" t="s">
        <v>515</v>
      </c>
      <c r="DJ85" s="240" t="s">
        <v>507</v>
      </c>
      <c r="DK85" s="166">
        <v>2</v>
      </c>
      <c r="DL85" s="166"/>
      <c r="DM85" s="166"/>
      <c r="DN85" s="164">
        <v>0</v>
      </c>
      <c r="DO85" s="166"/>
      <c r="DP85" s="166"/>
      <c r="DQ85" s="166"/>
      <c r="DR85" s="165" t="s">
        <v>490</v>
      </c>
      <c r="DS85" s="125" t="s">
        <v>490</v>
      </c>
      <c r="DT85" s="125">
        <v>287</v>
      </c>
      <c r="DU85" s="125">
        <v>15.7</v>
      </c>
      <c r="DV85" s="125">
        <v>84.3</v>
      </c>
      <c r="DW85" s="125" t="s">
        <v>490</v>
      </c>
      <c r="DX85" s="125" t="s">
        <v>490</v>
      </c>
      <c r="DY85" s="125" t="s">
        <v>490</v>
      </c>
      <c r="DZ85" s="125" t="s">
        <v>490</v>
      </c>
      <c r="EA85" s="125">
        <v>0</v>
      </c>
      <c r="EC85" s="242"/>
      <c r="ED85" s="242"/>
      <c r="EE85" s="166">
        <v>12</v>
      </c>
      <c r="EF85" s="166"/>
      <c r="EG85" s="166"/>
      <c r="EH85" s="242"/>
      <c r="EI85" s="242">
        <v>161</v>
      </c>
      <c r="EJ85" s="242">
        <v>61</v>
      </c>
      <c r="EK85" s="167">
        <f t="shared" si="41"/>
        <v>23.533042706685702</v>
      </c>
      <c r="EL85" s="242"/>
      <c r="EM85" s="166"/>
      <c r="EN85" s="166">
        <v>2</v>
      </c>
      <c r="EO85" s="166">
        <v>1</v>
      </c>
      <c r="EP85" s="242"/>
      <c r="EQ85" s="1230">
        <v>43709</v>
      </c>
      <c r="ER85" s="559">
        <v>12181</v>
      </c>
      <c r="ES85" s="560">
        <v>75</v>
      </c>
      <c r="ET85" s="560">
        <v>99905</v>
      </c>
      <c r="EU85" s="560">
        <v>12000</v>
      </c>
      <c r="EV85" s="560">
        <v>40560</v>
      </c>
      <c r="EW85" s="561">
        <v>3675</v>
      </c>
      <c r="EX85" s="562">
        <f>EW85/EU85*EV85/ES85</f>
        <v>165.62</v>
      </c>
      <c r="EY85" s="563">
        <f>L85*EX85</f>
        <v>1987.44</v>
      </c>
      <c r="EZ85" s="441"/>
      <c r="FA85" s="175"/>
      <c r="FB85" s="175"/>
      <c r="FC85" s="175"/>
      <c r="FD85" s="564"/>
      <c r="FE85" s="565"/>
      <c r="FF85" s="565"/>
      <c r="FG85" s="566"/>
      <c r="FH85" s="567"/>
      <c r="FI85" s="518"/>
      <c r="FJ85" s="519"/>
      <c r="FK85" s="421"/>
      <c r="FL85" s="133"/>
      <c r="FM85" s="122"/>
      <c r="FN85" s="213">
        <f>AC85/1000</f>
        <v>0.13700000000000001</v>
      </c>
      <c r="FP85" s="141">
        <f>EW85*100/ET85</f>
        <v>3.6784945698413494</v>
      </c>
      <c r="FQ85" s="247">
        <f>EX85/1000</f>
        <v>0.16562000000000002</v>
      </c>
      <c r="FR85" s="170">
        <f>DT85/EX85</f>
        <v>1.7328825021132712</v>
      </c>
      <c r="FS85" s="174">
        <v>50</v>
      </c>
      <c r="FT85" s="175" t="s">
        <v>490</v>
      </c>
      <c r="FU85" s="175" t="s">
        <v>1391</v>
      </c>
      <c r="FV85" s="175" t="s">
        <v>1271</v>
      </c>
      <c r="FW85" s="125">
        <v>0</v>
      </c>
      <c r="FX85" s="125">
        <v>1</v>
      </c>
      <c r="FY85" s="125">
        <v>0</v>
      </c>
      <c r="FZ85" s="175" t="s">
        <v>1272</v>
      </c>
      <c r="GD85" s="125">
        <v>1</v>
      </c>
      <c r="GE85" s="175" t="s">
        <v>1330</v>
      </c>
      <c r="GF85" s="175" t="s">
        <v>1330</v>
      </c>
      <c r="GG85" s="125">
        <v>0</v>
      </c>
      <c r="GH85" s="175">
        <v>0</v>
      </c>
      <c r="GI85" s="175" t="s">
        <v>1392</v>
      </c>
      <c r="GJ85" s="165"/>
      <c r="GK85" s="214">
        <v>43846</v>
      </c>
      <c r="GL85" s="1230" t="s">
        <v>497</v>
      </c>
      <c r="GM85" s="1231">
        <f>DATEDIF(EQ85,GK85,"m")</f>
        <v>4</v>
      </c>
      <c r="GN85" s="178"/>
      <c r="GP85" s="179">
        <v>0.29274131723000002</v>
      </c>
      <c r="GR85" s="165"/>
      <c r="GS85" s="165"/>
      <c r="GT85" s="165"/>
      <c r="HI85" s="991"/>
      <c r="HJ85" s="991"/>
      <c r="HK85" s="991"/>
      <c r="HL85" s="991"/>
      <c r="HM85" s="991"/>
      <c r="HN85" s="991"/>
      <c r="HO85" s="1022"/>
      <c r="HP85" s="1022"/>
      <c r="HQ85" s="991"/>
      <c r="HR85" s="991"/>
      <c r="HS85" s="991"/>
      <c r="HT85" s="991"/>
      <c r="HU85" s="991"/>
      <c r="HV85" s="991"/>
      <c r="HW85" s="991"/>
      <c r="HX85" s="991"/>
      <c r="HY85" s="991"/>
      <c r="HZ85" s="991"/>
      <c r="IA85" s="991"/>
      <c r="IB85" s="1022"/>
      <c r="IC85" s="991"/>
      <c r="ID85" s="991"/>
      <c r="IE85" s="991"/>
      <c r="IF85" s="991"/>
      <c r="IG85" s="991"/>
      <c r="IH85" s="991"/>
      <c r="II85" s="991"/>
      <c r="IJ85" s="991"/>
      <c r="IK85" s="1022"/>
      <c r="IL85" s="991"/>
      <c r="IM85" s="991"/>
      <c r="IN85" s="1022"/>
      <c r="IO85" s="991"/>
      <c r="IP85" s="991"/>
      <c r="IQ85" s="991"/>
      <c r="IR85" s="991"/>
      <c r="IS85" s="991"/>
      <c r="IT85" s="1022"/>
      <c r="IU85" s="991"/>
      <c r="IV85" s="991"/>
      <c r="IW85" s="991"/>
      <c r="IX85" s="991"/>
      <c r="IY85" s="991"/>
      <c r="IZ85" s="991"/>
      <c r="JA85" s="991"/>
      <c r="JB85" s="991"/>
      <c r="JC85" s="991"/>
      <c r="JD85" s="991"/>
      <c r="JE85" s="991"/>
      <c r="JF85" s="991"/>
      <c r="JG85" s="991"/>
      <c r="JH85" s="991"/>
      <c r="JI85" s="165"/>
      <c r="JJ85" s="182"/>
      <c r="JK85" s="183"/>
      <c r="JL85" s="183"/>
      <c r="JM85" s="183"/>
      <c r="JN85" s="183"/>
      <c r="JO85" s="183"/>
      <c r="JP85" s="183"/>
      <c r="JQ85" s="183"/>
      <c r="JR85" s="183"/>
      <c r="JS85" s="183"/>
      <c r="JT85" s="183"/>
      <c r="JU85" s="183"/>
      <c r="JV85" s="183"/>
      <c r="JW85" s="183"/>
      <c r="JX85" s="183"/>
      <c r="JY85" s="183"/>
      <c r="JZ85" s="183"/>
      <c r="KA85" s="183"/>
      <c r="KB85" s="183"/>
      <c r="KC85" s="183"/>
      <c r="KD85" s="183"/>
      <c r="KE85" s="183"/>
      <c r="KF85" s="183"/>
      <c r="KG85" s="183"/>
      <c r="KH85" s="183"/>
      <c r="KI85" s="183"/>
      <c r="KJ85" s="183"/>
      <c r="KK85" s="183"/>
      <c r="KL85" s="183"/>
      <c r="KM85" s="183"/>
      <c r="KN85" s="183"/>
      <c r="KO85" s="183"/>
      <c r="KP85" s="183"/>
      <c r="KQ85" s="183"/>
      <c r="KR85" s="183"/>
      <c r="KS85" s="183"/>
      <c r="KT85" s="183"/>
      <c r="KU85" s="183"/>
      <c r="KV85" s="183"/>
      <c r="KW85" s="183"/>
      <c r="KX85" s="183"/>
      <c r="KY85" s="183"/>
      <c r="KZ85" s="183"/>
      <c r="LA85" s="183"/>
      <c r="LB85" s="183"/>
      <c r="LC85" s="183"/>
      <c r="LD85" s="183"/>
      <c r="LE85" s="133"/>
    </row>
    <row r="86" spans="1:338" ht="14.45" hidden="1" customHeight="1">
      <c r="A86" s="122">
        <v>130</v>
      </c>
      <c r="B86" s="122">
        <f>COUNTIFS($D$3:D86,D86,$F$3:F86,F86)</f>
        <v>1</v>
      </c>
      <c r="C86" s="184">
        <v>8735</v>
      </c>
      <c r="D86" s="398" t="s">
        <v>900</v>
      </c>
      <c r="E86" s="188" t="s">
        <v>901</v>
      </c>
      <c r="F86" s="187">
        <v>8508185796</v>
      </c>
      <c r="G86" s="125">
        <v>33</v>
      </c>
      <c r="H86" s="398" t="s">
        <v>902</v>
      </c>
      <c r="I86" s="503" t="s">
        <v>903</v>
      </c>
      <c r="J86" s="504" t="s">
        <v>477</v>
      </c>
      <c r="K86" s="175" t="s">
        <v>478</v>
      </c>
      <c r="L86" s="125">
        <v>17</v>
      </c>
      <c r="M86" s="188" t="s">
        <v>881</v>
      </c>
      <c r="N86" s="188" t="s">
        <v>513</v>
      </c>
      <c r="O86" s="125"/>
      <c r="P86" s="188" t="s">
        <v>904</v>
      </c>
      <c r="Q86" s="125"/>
      <c r="R86" s="125"/>
      <c r="S86" s="617" t="s">
        <v>598</v>
      </c>
      <c r="T86" s="573" t="s">
        <v>523</v>
      </c>
      <c r="U86" s="574" t="s">
        <v>484</v>
      </c>
      <c r="V86" s="609" t="s">
        <v>599</v>
      </c>
      <c r="W86" s="530" t="s">
        <v>506</v>
      </c>
      <c r="X86" s="999" t="s">
        <v>484</v>
      </c>
      <c r="Y86" s="999" t="s">
        <v>484</v>
      </c>
      <c r="Z86" s="616" t="s">
        <v>484</v>
      </c>
      <c r="AA86" s="611" t="s">
        <v>484</v>
      </c>
      <c r="AB86" s="125"/>
      <c r="AC86" s="166">
        <v>80849</v>
      </c>
      <c r="AD86" s="618">
        <v>6063.6750000000002</v>
      </c>
      <c r="AE86" s="125">
        <v>2</v>
      </c>
      <c r="AF86" s="125">
        <v>2600</v>
      </c>
      <c r="AG86" s="534" t="s">
        <v>485</v>
      </c>
      <c r="AH86" t="s">
        <v>905</v>
      </c>
      <c r="AK86" s="232">
        <v>20.2</v>
      </c>
      <c r="AO86" s="1024">
        <v>78.2</v>
      </c>
      <c r="AP86" s="137">
        <v>19.100000000000001</v>
      </c>
      <c r="AQ86" s="138">
        <v>1.81</v>
      </c>
      <c r="AR86" s="139">
        <f t="shared" si="42"/>
        <v>99.110000000000014</v>
      </c>
      <c r="AS86" s="140">
        <f t="shared" si="43"/>
        <v>4.0942408376963346</v>
      </c>
      <c r="AT86" s="141">
        <f t="shared" si="44"/>
        <v>7.4105759162303659</v>
      </c>
      <c r="AU86" s="142">
        <f t="shared" si="45"/>
        <v>3.7398373983739837</v>
      </c>
      <c r="AV86" s="143">
        <v>66.626400000000004</v>
      </c>
      <c r="AW86" s="143">
        <f t="shared" si="40"/>
        <v>85.2</v>
      </c>
      <c r="AX86" s="403">
        <v>7.6636000000000015</v>
      </c>
      <c r="AY86" s="143">
        <v>9.8000000000000007</v>
      </c>
      <c r="AZ86" s="149" t="s">
        <v>487</v>
      </c>
      <c r="BA86" s="204">
        <v>13.650000000000002</v>
      </c>
      <c r="BD86" s="320"/>
      <c r="BG86" s="145"/>
      <c r="BH86" s="135">
        <v>381.83673469387753</v>
      </c>
      <c r="BI86" s="234">
        <v>0.83</v>
      </c>
      <c r="BJ86" s="122">
        <v>79.599999999999994</v>
      </c>
      <c r="BK86" s="122">
        <v>20.399999999999999</v>
      </c>
      <c r="BL86" s="306">
        <v>3.9019607843137254</v>
      </c>
      <c r="BM86" s="206">
        <v>0.1</v>
      </c>
      <c r="BN86" s="153">
        <f t="shared" si="46"/>
        <v>0.12787723785166241</v>
      </c>
      <c r="BO86" s="149" t="s">
        <v>487</v>
      </c>
      <c r="BP86" s="122">
        <v>31.5</v>
      </c>
      <c r="BQ86" s="147">
        <v>51</v>
      </c>
      <c r="BR86" s="174">
        <v>117073.17073170732</v>
      </c>
      <c r="BS86" s="153">
        <f t="shared" si="47"/>
        <v>15.19</v>
      </c>
      <c r="BT86" s="145">
        <v>94.7</v>
      </c>
      <c r="BU86" s="174">
        <v>15584.102564102564</v>
      </c>
      <c r="BV86" s="145">
        <v>5.2999999999999972</v>
      </c>
      <c r="BW86" s="1039">
        <v>18.38</v>
      </c>
      <c r="BX86" s="145">
        <v>4.49</v>
      </c>
      <c r="BY86" s="145">
        <v>0.88</v>
      </c>
      <c r="BZ86" s="145">
        <v>10.7</v>
      </c>
      <c r="CA86" s="145">
        <v>2.1</v>
      </c>
      <c r="CB86" s="145">
        <v>78.7</v>
      </c>
      <c r="CC86" s="145">
        <v>15.4</v>
      </c>
      <c r="CD86" s="405">
        <v>2.4900000000000002</v>
      </c>
      <c r="CJ86" s="122">
        <v>81.7</v>
      </c>
      <c r="CK86" s="135">
        <v>5397.0779220779223</v>
      </c>
      <c r="CL86" s="143">
        <f t="shared" si="48"/>
        <v>0.4196261682242991</v>
      </c>
      <c r="CM86" s="145"/>
      <c r="CN86" s="145"/>
      <c r="CO86" s="145"/>
      <c r="CP86" s="320"/>
      <c r="CT86" s="145"/>
      <c r="CU86" s="145"/>
      <c r="CV86" s="145"/>
      <c r="CW86" s="145"/>
      <c r="CX86" s="145"/>
      <c r="CY86" s="209"/>
      <c r="CZ86" s="145"/>
      <c r="DA86" s="209" t="s">
        <v>524</v>
      </c>
      <c r="DB86" s="237" t="s">
        <v>600</v>
      </c>
      <c r="DE86" s="125"/>
      <c r="DF86" s="125"/>
      <c r="DG86" s="125"/>
      <c r="DH86" s="414"/>
      <c r="DI86" s="160" t="s">
        <v>489</v>
      </c>
      <c r="DJ86" s="220" t="s">
        <v>485</v>
      </c>
      <c r="DK86" s="162">
        <v>2</v>
      </c>
      <c r="DL86" s="166"/>
      <c r="DM86" s="166"/>
      <c r="DN86" s="164">
        <v>0</v>
      </c>
      <c r="DO86" s="166"/>
      <c r="DP86" s="166"/>
      <c r="DQ86" s="166"/>
      <c r="DR86" s="165" t="s">
        <v>490</v>
      </c>
      <c r="DS86" s="125" t="s">
        <v>490</v>
      </c>
      <c r="DT86" s="125">
        <v>795</v>
      </c>
      <c r="DU86" s="125">
        <v>3.8</v>
      </c>
      <c r="DV86" s="125">
        <v>96.2</v>
      </c>
      <c r="DW86" s="125" t="s">
        <v>490</v>
      </c>
      <c r="DX86" s="125" t="s">
        <v>490</v>
      </c>
      <c r="DY86" s="125" t="s">
        <v>490</v>
      </c>
      <c r="DZ86" s="125" t="s">
        <v>490</v>
      </c>
      <c r="EA86" s="125">
        <v>0</v>
      </c>
      <c r="EC86" s="166"/>
      <c r="ED86" s="166" t="s">
        <v>881</v>
      </c>
      <c r="EE86" s="166">
        <v>17</v>
      </c>
      <c r="EF86" s="166"/>
      <c r="EG86" s="166">
        <v>2</v>
      </c>
      <c r="EH86" s="166">
        <v>0</v>
      </c>
      <c r="EI86" s="166">
        <v>177</v>
      </c>
      <c r="EJ86" s="166">
        <v>85</v>
      </c>
      <c r="EK86" s="167">
        <f t="shared" si="41"/>
        <v>27.13141179099237</v>
      </c>
      <c r="EL86" s="166">
        <v>0</v>
      </c>
      <c r="EM86" s="166" t="s">
        <v>490</v>
      </c>
      <c r="EN86" s="166">
        <v>0</v>
      </c>
      <c r="EO86" s="166">
        <v>0</v>
      </c>
      <c r="EP86" s="166">
        <v>1</v>
      </c>
      <c r="EQ86" s="1230">
        <v>43251</v>
      </c>
      <c r="ER86" s="506">
        <v>8735</v>
      </c>
      <c r="ES86" s="611">
        <v>75</v>
      </c>
      <c r="ET86" s="611">
        <v>543718</v>
      </c>
      <c r="EU86" s="611">
        <v>2</v>
      </c>
      <c r="EV86" s="600">
        <v>14499.146666666667</v>
      </c>
      <c r="EW86" s="612">
        <v>16881</v>
      </c>
      <c r="EX86" s="613">
        <v>450.16</v>
      </c>
      <c r="EY86" s="563">
        <v>7652.72</v>
      </c>
      <c r="EZ86" s="252">
        <v>40</v>
      </c>
      <c r="FA86" s="166">
        <v>80849</v>
      </c>
      <c r="FB86" s="619">
        <v>3000</v>
      </c>
      <c r="FC86" s="175"/>
      <c r="FD86" s="620">
        <v>2021.2249999999999</v>
      </c>
      <c r="FE86" s="621">
        <v>6063.6750000000002</v>
      </c>
      <c r="FF86" s="622">
        <v>1.2620597245070029</v>
      </c>
      <c r="FG86" s="566"/>
      <c r="FH86" s="614"/>
      <c r="FI86" s="518"/>
      <c r="FJ86" s="519"/>
      <c r="FK86" s="421"/>
      <c r="FL86" s="133"/>
      <c r="FM86" s="172">
        <v>3.1047344395440284</v>
      </c>
      <c r="FN86" s="213">
        <f>EX86/1000</f>
        <v>0.45016</v>
      </c>
      <c r="FP86" s="172">
        <v>3.1047344395440284</v>
      </c>
      <c r="FQ86" s="213">
        <v>0.45016</v>
      </c>
      <c r="FR86" s="222">
        <f>DT86/EX86</f>
        <v>1.7660387417807002</v>
      </c>
      <c r="FS86" s="222"/>
      <c r="FT86" s="223"/>
      <c r="FU86" s="223"/>
      <c r="FV86" s="223"/>
      <c r="GF86" s="175"/>
      <c r="GJ86" s="165"/>
      <c r="GK86" s="214">
        <v>43264</v>
      </c>
      <c r="GL86" s="1232" t="s">
        <v>497</v>
      </c>
      <c r="GM86" s="1231">
        <f>DATEDIF(EQ86,GK86,"m")</f>
        <v>0</v>
      </c>
      <c r="GN86" s="178"/>
      <c r="GR86" s="165"/>
      <c r="GS86" s="125"/>
      <c r="GT86" s="414"/>
      <c r="GU86" s="122"/>
      <c r="HI86" s="991"/>
      <c r="HJ86" s="991"/>
      <c r="HK86" s="991"/>
      <c r="HL86" s="991"/>
      <c r="HM86" s="991"/>
      <c r="HN86" s="991"/>
      <c r="HO86" s="1022"/>
      <c r="HP86" s="1022"/>
      <c r="HQ86" s="991"/>
      <c r="HR86" s="991"/>
      <c r="HS86" s="991"/>
      <c r="HT86" s="991"/>
      <c r="HU86" s="991"/>
      <c r="HV86" s="991"/>
      <c r="HW86" s="991"/>
      <c r="HX86" s="991"/>
      <c r="HY86" s="991"/>
      <c r="HZ86" s="991"/>
      <c r="IA86" s="991"/>
      <c r="IB86" s="1022"/>
      <c r="IC86" s="991"/>
      <c r="ID86" s="991"/>
      <c r="IE86" s="991"/>
      <c r="IF86" s="991"/>
      <c r="IG86" s="991"/>
      <c r="IH86" s="991"/>
      <c r="II86" s="991"/>
      <c r="IJ86" s="991"/>
      <c r="IK86" s="1022"/>
      <c r="IL86" s="991"/>
      <c r="IM86" s="991"/>
      <c r="IN86" s="1022"/>
      <c r="IO86" s="991"/>
      <c r="IP86" s="991"/>
      <c r="IQ86" s="991"/>
      <c r="IR86" s="991"/>
      <c r="IS86" s="991"/>
      <c r="IT86" s="1022"/>
      <c r="IU86" s="991"/>
      <c r="IV86" s="991"/>
      <c r="IW86" s="991"/>
      <c r="IX86" s="991"/>
      <c r="IY86" s="991"/>
      <c r="IZ86" s="991"/>
      <c r="JA86" s="991"/>
      <c r="JB86" s="991"/>
      <c r="JC86" s="991"/>
      <c r="JD86" s="991"/>
      <c r="JE86" s="991"/>
      <c r="JF86" s="991"/>
      <c r="JG86" s="125"/>
      <c r="JH86" s="125"/>
      <c r="JI86" s="125"/>
      <c r="JJ86" s="182"/>
      <c r="JK86" s="183"/>
      <c r="JL86" s="183"/>
      <c r="JM86" s="183"/>
      <c r="JN86" s="183"/>
      <c r="JO86" s="183"/>
      <c r="JP86" s="183"/>
      <c r="JQ86" s="183"/>
      <c r="JR86" s="183"/>
      <c r="JS86" s="183"/>
      <c r="JT86" s="183"/>
      <c r="JU86" s="183"/>
      <c r="JV86" s="183"/>
      <c r="JW86" s="183"/>
      <c r="JX86" s="183"/>
      <c r="JY86" s="183"/>
      <c r="JZ86" s="183"/>
      <c r="KA86" s="183"/>
      <c r="KB86" s="183"/>
      <c r="KC86" s="183"/>
      <c r="KD86" s="183"/>
      <c r="KE86" s="183"/>
      <c r="KF86" s="183"/>
      <c r="KG86" s="183"/>
      <c r="KH86" s="183"/>
      <c r="KI86" s="183"/>
      <c r="KJ86" s="183"/>
      <c r="KK86" s="183"/>
      <c r="KL86" s="183"/>
      <c r="KM86" s="183"/>
      <c r="KN86" s="183"/>
      <c r="KO86" s="183"/>
      <c r="KP86" s="183"/>
      <c r="KQ86" s="183"/>
      <c r="KR86" s="183"/>
      <c r="KS86" s="183"/>
      <c r="KT86" s="183"/>
      <c r="KU86" s="183"/>
      <c r="KV86" s="183"/>
      <c r="KW86" s="183"/>
      <c r="KX86" s="183"/>
      <c r="KY86" s="183"/>
      <c r="KZ86" s="183"/>
      <c r="LA86" s="183"/>
      <c r="LB86" s="183"/>
      <c r="LC86" s="183"/>
      <c r="LD86" s="1434"/>
      <c r="LE86" s="125"/>
      <c r="LF86" s="125"/>
      <c r="LG86" s="125"/>
      <c r="LH86" s="125"/>
      <c r="LI86" s="125"/>
      <c r="LJ86" s="125"/>
      <c r="LK86" s="125"/>
      <c r="LL86" s="125"/>
      <c r="LM86" s="125"/>
      <c r="LN86" s="125"/>
      <c r="LO86" s="125"/>
      <c r="LP86" s="125"/>
      <c r="LQ86" s="125"/>
      <c r="LR86" s="175"/>
      <c r="LS86" s="175"/>
      <c r="LT86" s="175"/>
      <c r="LU86" s="175"/>
      <c r="LV86" s="175"/>
      <c r="LW86" s="175"/>
      <c r="LX86" s="175"/>
      <c r="LY86" s="183"/>
      <c r="LZ86" s="183"/>
    </row>
    <row r="87" spans="1:338" ht="14.45" hidden="1" customHeight="1">
      <c r="A87" s="122">
        <v>104</v>
      </c>
      <c r="B87" s="122">
        <f>COUNTIFS($D$3:D87,D87,$F$3:F87,F87)</f>
        <v>1</v>
      </c>
      <c r="C87" s="268">
        <v>6264</v>
      </c>
      <c r="D87" s="398" t="s">
        <v>1559</v>
      </c>
      <c r="E87" s="125" t="s">
        <v>557</v>
      </c>
      <c r="F87" s="187">
        <v>480112402</v>
      </c>
      <c r="G87" s="125">
        <v>69</v>
      </c>
      <c r="H87" s="398" t="s">
        <v>1726</v>
      </c>
      <c r="I87" s="572" t="s">
        <v>476</v>
      </c>
      <c r="J87" s="504" t="s">
        <v>477</v>
      </c>
      <c r="K87" s="175" t="s">
        <v>478</v>
      </c>
      <c r="L87" s="125">
        <v>15</v>
      </c>
      <c r="M87" s="125" t="s">
        <v>1729</v>
      </c>
      <c r="N87" s="125"/>
      <c r="O87" s="125"/>
      <c r="P87" s="553" t="s">
        <v>1371</v>
      </c>
      <c r="Q87" s="553"/>
      <c r="R87" s="553"/>
      <c r="S87" s="547" t="s">
        <v>550</v>
      </c>
      <c r="T87" s="547" t="s">
        <v>641</v>
      </c>
      <c r="U87" s="639" t="s">
        <v>616</v>
      </c>
      <c r="V87" s="547" t="s">
        <v>550</v>
      </c>
      <c r="W87" s="640" t="s">
        <v>642</v>
      </c>
      <c r="X87" s="1094" t="s">
        <v>481</v>
      </c>
      <c r="Y87" s="1094" t="s">
        <v>643</v>
      </c>
      <c r="Z87" s="625"/>
      <c r="AA87" s="125"/>
      <c r="AB87" s="337">
        <v>496</v>
      </c>
      <c r="AC87" s="337"/>
      <c r="AD87" s="337"/>
      <c r="AE87" s="337"/>
      <c r="AF87" s="337"/>
      <c r="AG87" s="953" t="s">
        <v>1730</v>
      </c>
      <c r="AH87" s="1009" t="s">
        <v>1731</v>
      </c>
      <c r="AI87" s="149">
        <v>0.87</v>
      </c>
      <c r="AJ87" s="149">
        <v>60.7</v>
      </c>
      <c r="AK87" s="134">
        <v>0.52809000000000006</v>
      </c>
      <c r="AL87" s="149">
        <v>3058</v>
      </c>
      <c r="AM87" s="135">
        <v>1.2232000000000001</v>
      </c>
      <c r="AN87" s="122">
        <v>6</v>
      </c>
      <c r="AO87" s="1024">
        <v>65</v>
      </c>
      <c r="AP87" s="137">
        <v>27.9</v>
      </c>
      <c r="AQ87" s="138">
        <v>4.09</v>
      </c>
      <c r="AR87" s="139">
        <f t="shared" si="42"/>
        <v>96.990000000000009</v>
      </c>
      <c r="AS87" s="140">
        <f t="shared" si="43"/>
        <v>2.3297491039426523</v>
      </c>
      <c r="AT87" s="141">
        <f t="shared" si="44"/>
        <v>9.5286738351254474</v>
      </c>
      <c r="AU87" s="142">
        <f t="shared" si="45"/>
        <v>2.0318849640512662</v>
      </c>
      <c r="AV87" s="145">
        <v>59.23</v>
      </c>
      <c r="AW87" s="143">
        <f t="shared" si="40"/>
        <v>91.123076923076923</v>
      </c>
      <c r="AX87" s="144">
        <v>2.52</v>
      </c>
      <c r="AY87" s="143">
        <f>AX87*100/AO87</f>
        <v>3.8769230769230769</v>
      </c>
      <c r="AZ87" s="122">
        <v>51.4</v>
      </c>
      <c r="BA87" s="146" t="s">
        <v>487</v>
      </c>
      <c r="BB87" s="147">
        <v>0.03</v>
      </c>
      <c r="BC87" s="148"/>
      <c r="BD87" s="153"/>
      <c r="BG87" s="145"/>
      <c r="BJ87" s="328">
        <v>67.900000000000006</v>
      </c>
      <c r="BK87" s="328">
        <v>30.8</v>
      </c>
      <c r="BL87" s="150">
        <v>2.2045454545454546</v>
      </c>
      <c r="BM87" s="155">
        <v>1.94</v>
      </c>
      <c r="BN87" s="153">
        <f t="shared" si="46"/>
        <v>2.9846153846153847</v>
      </c>
      <c r="BO87" s="152">
        <v>12.430769230769231</v>
      </c>
      <c r="BP87" s="143">
        <v>34</v>
      </c>
      <c r="BQ87" s="234">
        <v>75.400000000000006</v>
      </c>
      <c r="BR87" s="152"/>
      <c r="BS87" s="153">
        <f t="shared" si="47"/>
        <v>42.400000000000006</v>
      </c>
      <c r="BT87" s="154">
        <v>87.1</v>
      </c>
      <c r="BU87" s="152"/>
      <c r="BV87" s="289">
        <v>2.2000000000000011</v>
      </c>
      <c r="BW87" s="1052">
        <v>13.9</v>
      </c>
      <c r="BX87" s="289">
        <v>30.6</v>
      </c>
      <c r="BY87" s="289">
        <v>4.3</v>
      </c>
      <c r="BZ87" s="289">
        <v>11.8</v>
      </c>
      <c r="CA87" s="289">
        <v>1.6</v>
      </c>
      <c r="CB87" s="289">
        <v>41.9</v>
      </c>
      <c r="CC87" s="289">
        <v>5.8</v>
      </c>
      <c r="CD87" s="289">
        <v>0.6</v>
      </c>
      <c r="CL87" s="143">
        <f t="shared" si="48"/>
        <v>2.5932203389830506</v>
      </c>
      <c r="CM87" s="145"/>
      <c r="CN87" s="145"/>
      <c r="CO87" s="145"/>
      <c r="CP87" s="153"/>
      <c r="CT87" s="145"/>
      <c r="CU87" s="236"/>
      <c r="CV87" s="236"/>
      <c r="CW87" s="145"/>
      <c r="CX87" s="145"/>
      <c r="CY87" s="149"/>
      <c r="CZ87" s="145">
        <v>2.1543794160778553</v>
      </c>
      <c r="DA87" s="149">
        <v>3</v>
      </c>
      <c r="DB87" s="149" t="s">
        <v>600</v>
      </c>
      <c r="DE87" s="308">
        <v>881.49046750000025</v>
      </c>
      <c r="DF87" s="308">
        <v>38.040723469999996</v>
      </c>
      <c r="DG87" s="308">
        <v>0</v>
      </c>
      <c r="DH87" s="579">
        <v>0</v>
      </c>
      <c r="DI87" s="160" t="s">
        <v>489</v>
      </c>
      <c r="DJ87" s="426" t="s">
        <v>485</v>
      </c>
      <c r="DK87" s="162">
        <v>2</v>
      </c>
      <c r="DL87" s="163" t="s">
        <v>476</v>
      </c>
      <c r="DM87" s="166"/>
      <c r="DN87" s="164">
        <v>0</v>
      </c>
      <c r="DO87" s="163">
        <v>1</v>
      </c>
      <c r="DP87" s="1302">
        <v>42667</v>
      </c>
      <c r="DQ87" s="163">
        <v>1</v>
      </c>
      <c r="DR87" s="165">
        <v>3.7</v>
      </c>
      <c r="DS87" s="125">
        <v>4.2</v>
      </c>
      <c r="DT87" s="125">
        <v>496</v>
      </c>
      <c r="DU87" s="125">
        <v>12.7</v>
      </c>
      <c r="DV87" s="125">
        <v>87.3</v>
      </c>
      <c r="DW87" s="125" t="s">
        <v>490</v>
      </c>
      <c r="DX87" s="125" t="s">
        <v>490</v>
      </c>
      <c r="DY87" s="125" t="s">
        <v>490</v>
      </c>
      <c r="DZ87" s="125" t="s">
        <v>490</v>
      </c>
      <c r="EA87" s="125">
        <v>0</v>
      </c>
      <c r="EC87" s="292">
        <v>4</v>
      </c>
      <c r="ED87" s="292">
        <v>9</v>
      </c>
      <c r="EE87" s="166">
        <v>15</v>
      </c>
      <c r="EF87" s="163"/>
      <c r="EG87" s="163">
        <v>2</v>
      </c>
      <c r="EH87" s="163">
        <v>1</v>
      </c>
      <c r="EI87" s="163">
        <v>175</v>
      </c>
      <c r="EJ87" s="163">
        <v>95</v>
      </c>
      <c r="EK87" s="167">
        <f t="shared" si="41"/>
        <v>31.020408163265305</v>
      </c>
      <c r="EL87" s="163">
        <v>1</v>
      </c>
      <c r="EM87" s="168" t="s">
        <v>490</v>
      </c>
      <c r="EN87" s="169" t="s">
        <v>490</v>
      </c>
      <c r="EO87" s="163" t="s">
        <v>490</v>
      </c>
      <c r="EP87" s="163" t="s">
        <v>490</v>
      </c>
      <c r="EQ87" s="293"/>
      <c r="ER87" s="580">
        <v>6264</v>
      </c>
      <c r="ES87" s="125"/>
      <c r="ET87" s="125"/>
      <c r="EU87" s="125"/>
      <c r="EV87" s="125"/>
      <c r="EW87" s="414"/>
      <c r="EX87" s="642"/>
      <c r="EY87" s="643"/>
      <c r="EZ87" s="165"/>
      <c r="FA87" s="125"/>
      <c r="FB87" s="125"/>
      <c r="FC87" s="125"/>
      <c r="FD87" s="398"/>
      <c r="FE87" s="185"/>
      <c r="FF87" s="185"/>
      <c r="FG87" s="644"/>
      <c r="FH87" s="614"/>
      <c r="FI87" s="590"/>
      <c r="FJ87" s="606">
        <v>496</v>
      </c>
      <c r="FK87" s="953" t="s">
        <v>1730</v>
      </c>
      <c r="FL87" s="133" t="s">
        <v>1731</v>
      </c>
      <c r="FM87" s="122"/>
      <c r="FP87" s="172"/>
      <c r="FQ87" s="173">
        <f>DT87/1000</f>
        <v>0.496</v>
      </c>
      <c r="FR87" s="133"/>
      <c r="FS87" s="133"/>
      <c r="GF87" s="175"/>
      <c r="GJ87" s="1304">
        <f>DATEDIF(DP87,GK87,"m")</f>
        <v>5</v>
      </c>
      <c r="GK87" s="1306">
        <v>42831</v>
      </c>
      <c r="GL87" s="1305" t="s">
        <v>1238</v>
      </c>
      <c r="GM87" s="177"/>
      <c r="GN87" s="178"/>
      <c r="GP87" s="179">
        <v>1.4345324945599998</v>
      </c>
      <c r="GR87" s="165"/>
      <c r="GS87" s="165"/>
      <c r="GT87" s="165"/>
      <c r="HI87" s="991"/>
      <c r="HJ87" s="991"/>
      <c r="HK87" s="991"/>
      <c r="HL87" s="991"/>
      <c r="HM87" s="991"/>
      <c r="HN87" s="991"/>
      <c r="HO87" s="1022"/>
      <c r="HP87" s="1022"/>
      <c r="HQ87" s="991"/>
      <c r="HR87" s="991"/>
      <c r="HS87" s="991"/>
      <c r="HT87" s="991"/>
      <c r="HU87" s="991"/>
      <c r="HV87" s="991"/>
      <c r="HW87" s="991"/>
      <c r="HX87" s="991"/>
      <c r="HY87" s="991"/>
      <c r="HZ87" s="991"/>
      <c r="IA87" s="991"/>
      <c r="IB87" s="1022"/>
      <c r="IC87" s="991"/>
      <c r="ID87" s="991"/>
      <c r="IE87" s="991"/>
      <c r="IF87" s="991"/>
      <c r="IG87" s="991"/>
      <c r="IH87" s="991"/>
      <c r="II87" s="991"/>
      <c r="IJ87" s="991"/>
      <c r="IK87" s="1022"/>
      <c r="IL87" s="991"/>
      <c r="IM87" s="991"/>
      <c r="IN87" s="1022"/>
      <c r="IO87" s="991"/>
      <c r="IP87" s="991"/>
      <c r="IQ87" s="991"/>
      <c r="IR87" s="991"/>
      <c r="IS87" s="991"/>
      <c r="IT87" s="1022"/>
      <c r="IU87" s="991"/>
      <c r="IV87" s="991"/>
      <c r="IW87" s="991"/>
      <c r="IX87" s="991"/>
      <c r="IY87" s="991"/>
      <c r="IZ87" s="991"/>
      <c r="JA87" s="991"/>
      <c r="JB87" s="991"/>
      <c r="JC87" s="991"/>
      <c r="JD87" s="991"/>
      <c r="JE87" s="991"/>
      <c r="JF87" s="991"/>
      <c r="JG87" s="991"/>
      <c r="JH87" s="991"/>
      <c r="JI87" s="180"/>
      <c r="JJ87" s="182"/>
      <c r="JK87" s="183"/>
      <c r="JL87" s="183"/>
      <c r="JM87" s="183"/>
      <c r="JN87" s="183"/>
      <c r="JO87" s="183"/>
      <c r="JP87" s="183"/>
      <c r="JQ87" s="183"/>
      <c r="JR87" s="183"/>
      <c r="JS87" s="183"/>
      <c r="JT87" s="183"/>
      <c r="JU87" s="183"/>
      <c r="JV87" s="183"/>
      <c r="JW87" s="183"/>
      <c r="JX87" s="183"/>
      <c r="JY87" s="183"/>
      <c r="JZ87" s="183"/>
      <c r="KA87" s="183"/>
      <c r="KB87" s="183"/>
      <c r="KC87" s="183"/>
      <c r="KD87" s="183"/>
      <c r="KE87" s="183"/>
      <c r="KF87" s="183"/>
      <c r="KG87" s="183"/>
      <c r="KH87" s="183"/>
      <c r="KI87" s="183"/>
      <c r="KJ87" s="183"/>
      <c r="KK87" s="183"/>
      <c r="KL87" s="183"/>
      <c r="KM87" s="183"/>
      <c r="KN87" s="183"/>
      <c r="KO87" s="183"/>
      <c r="KP87" s="183"/>
      <c r="KQ87" s="183"/>
      <c r="KR87" s="183"/>
      <c r="KS87" s="183"/>
      <c r="KT87" s="183"/>
      <c r="KU87" s="183"/>
      <c r="KV87" s="183"/>
      <c r="KW87" s="183"/>
      <c r="KX87" s="183"/>
      <c r="KY87" s="183"/>
      <c r="KZ87" s="183"/>
      <c r="LA87" s="183"/>
      <c r="LB87" s="183"/>
      <c r="LC87" s="183"/>
      <c r="LD87" s="183"/>
      <c r="LE87" s="133"/>
    </row>
    <row r="88" spans="1:338" s="1351" customFormat="1" ht="14.45" hidden="1" customHeight="1">
      <c r="A88" s="209">
        <v>182</v>
      </c>
      <c r="B88" s="209">
        <f>COUNTIFS($D$3:D88,D88,$F$3:F88,F88)</f>
        <v>1</v>
      </c>
      <c r="C88" s="1338">
        <v>6824</v>
      </c>
      <c r="D88" s="1338" t="s">
        <v>794</v>
      </c>
      <c r="E88" s="164" t="s">
        <v>795</v>
      </c>
      <c r="F88" s="1339">
        <v>9008145773</v>
      </c>
      <c r="G88" s="164">
        <v>27</v>
      </c>
      <c r="H88" s="532" t="s">
        <v>796</v>
      </c>
      <c r="I88" s="1370" t="s">
        <v>797</v>
      </c>
      <c r="J88" s="1371" t="s">
        <v>477</v>
      </c>
      <c r="K88" s="878" t="s">
        <v>478</v>
      </c>
      <c r="L88" s="164">
        <v>20</v>
      </c>
      <c r="M88" s="164">
        <v>8</v>
      </c>
      <c r="N88" s="164"/>
      <c r="O88" s="125"/>
      <c r="P88" s="553" t="s">
        <v>798</v>
      </c>
      <c r="Q88" s="1241"/>
      <c r="R88" s="553"/>
      <c r="S88" s="547" t="s">
        <v>550</v>
      </c>
      <c r="T88" s="684" t="s">
        <v>481</v>
      </c>
      <c r="U88" s="639" t="s">
        <v>482</v>
      </c>
      <c r="V88" s="547" t="s">
        <v>481</v>
      </c>
      <c r="W88" s="640" t="s">
        <v>483</v>
      </c>
      <c r="X88" s="1094" t="s">
        <v>484</v>
      </c>
      <c r="Y88" s="1094" t="s">
        <v>481</v>
      </c>
      <c r="Z88" s="625"/>
      <c r="AA88" s="125"/>
      <c r="AB88" s="301">
        <v>4659</v>
      </c>
      <c r="AC88" s="301"/>
      <c r="AD88" s="301"/>
      <c r="AE88" s="301"/>
      <c r="AF88" s="301"/>
      <c r="AG88" s="421" t="s">
        <v>507</v>
      </c>
      <c r="AH88" s="1009"/>
      <c r="AI88" s="122">
        <v>57.1</v>
      </c>
      <c r="AJ88" s="122">
        <v>84.2</v>
      </c>
      <c r="AK88" s="134">
        <v>48.07820000000001</v>
      </c>
      <c r="AL88" s="122">
        <v>75793</v>
      </c>
      <c r="AM88" s="135">
        <v>11.36895</v>
      </c>
      <c r="AN88" s="122">
        <v>3</v>
      </c>
      <c r="AO88" s="1024">
        <v>53.5</v>
      </c>
      <c r="AP88" s="137">
        <v>42.5</v>
      </c>
      <c r="AQ88" s="138">
        <v>1.65</v>
      </c>
      <c r="AR88" s="139">
        <f t="shared" si="42"/>
        <v>97.65</v>
      </c>
      <c r="AS88" s="140">
        <f t="shared" si="43"/>
        <v>1.2588235294117647</v>
      </c>
      <c r="AT88" s="141">
        <f t="shared" si="44"/>
        <v>2.0770588235294114</v>
      </c>
      <c r="AU88" s="142">
        <f t="shared" si="45"/>
        <v>1.2117780294450737</v>
      </c>
      <c r="AV88" s="143">
        <v>48.325000000000003</v>
      </c>
      <c r="AW88" s="143">
        <f t="shared" si="40"/>
        <v>90.327102803738313</v>
      </c>
      <c r="AX88" s="144">
        <v>2.5</v>
      </c>
      <c r="AY88" s="145">
        <f>AX88*100/AO88</f>
        <v>4.6728971962616823</v>
      </c>
      <c r="AZ88" s="122"/>
      <c r="BA88" s="146"/>
      <c r="BB88" s="147"/>
      <c r="BC88" s="148"/>
      <c r="BD88" s="148"/>
      <c r="BE88" s="122"/>
      <c r="BF88" s="122"/>
      <c r="BG88" s="145"/>
      <c r="BH88" s="122"/>
      <c r="BI88" s="147"/>
      <c r="BJ88" s="149">
        <v>41.1</v>
      </c>
      <c r="BK88" s="149">
        <v>58.8</v>
      </c>
      <c r="BL88" s="150">
        <v>0.69897959183673475</v>
      </c>
      <c r="BM88" s="151" t="s">
        <v>487</v>
      </c>
      <c r="BN88" s="122" t="s">
        <v>487</v>
      </c>
      <c r="BO88" s="149" t="s">
        <v>487</v>
      </c>
      <c r="BP88" s="143">
        <v>26.550000000000004</v>
      </c>
      <c r="BQ88" s="147">
        <v>58.999999999999993</v>
      </c>
      <c r="BR88" s="152"/>
      <c r="BS88" s="289"/>
      <c r="BT88" s="208"/>
      <c r="BU88" s="152"/>
      <c r="BV88" s="208"/>
      <c r="BW88" s="1056"/>
      <c r="BX88" s="208"/>
      <c r="BY88" s="208"/>
      <c r="BZ88" s="208"/>
      <c r="CA88" s="208"/>
      <c r="CB88" s="208"/>
      <c r="CC88" s="208"/>
      <c r="CD88" s="208"/>
      <c r="CE88" s="122"/>
      <c r="CF88"/>
      <c r="CG88" s="122"/>
      <c r="CH88" s="122"/>
      <c r="CI88" s="122"/>
      <c r="CJ88" s="122"/>
      <c r="CK88" s="122"/>
      <c r="CL88" s="122"/>
      <c r="CM88" s="145"/>
      <c r="CN88" s="145"/>
      <c r="CO88" s="145"/>
      <c r="CP88" s="148"/>
      <c r="CQ88" s="122"/>
      <c r="CR88" s="122"/>
      <c r="CS88" s="122"/>
      <c r="CT88" s="145"/>
      <c r="CU88" s="145"/>
      <c r="CV88" s="145"/>
      <c r="CW88" s="145"/>
      <c r="CX88" s="145"/>
      <c r="CY88" s="149"/>
      <c r="CZ88" s="145"/>
      <c r="DA88" s="149">
        <v>2</v>
      </c>
      <c r="DB88" s="149" t="s">
        <v>600</v>
      </c>
      <c r="DC88" s="159"/>
      <c r="DD88" s="159"/>
      <c r="DE88" s="308"/>
      <c r="DF88" s="308"/>
      <c r="DG88" s="308"/>
      <c r="DH88" s="579"/>
      <c r="DI88" s="1356" t="s">
        <v>489</v>
      </c>
      <c r="DJ88" s="1389" t="s">
        <v>507</v>
      </c>
      <c r="DK88" s="162">
        <v>2</v>
      </c>
      <c r="DL88" s="163" t="s">
        <v>592</v>
      </c>
      <c r="DM88" s="163" t="s">
        <v>799</v>
      </c>
      <c r="DN88" s="166" t="s">
        <v>618</v>
      </c>
      <c r="DO88" s="163">
        <v>0</v>
      </c>
      <c r="DP88" s="1344" t="s">
        <v>490</v>
      </c>
      <c r="DQ88" s="163" t="s">
        <v>490</v>
      </c>
      <c r="DR88" s="165">
        <v>3.5</v>
      </c>
      <c r="DS88" s="125" t="s">
        <v>490</v>
      </c>
      <c r="DT88" s="125">
        <v>4659</v>
      </c>
      <c r="DU88" s="125">
        <v>2.5999999999999999E-2</v>
      </c>
      <c r="DV88" s="125">
        <v>0.97399999999999998</v>
      </c>
      <c r="DW88" s="125" t="s">
        <v>490</v>
      </c>
      <c r="DX88" s="125" t="s">
        <v>490</v>
      </c>
      <c r="DY88" s="125" t="s">
        <v>490</v>
      </c>
      <c r="DZ88" s="125" t="s">
        <v>490</v>
      </c>
      <c r="EA88" s="125">
        <v>0</v>
      </c>
      <c r="EB88" s="122"/>
      <c r="EC88" s="163">
        <v>2</v>
      </c>
      <c r="ED88" s="163">
        <v>8</v>
      </c>
      <c r="EE88" s="166">
        <v>20</v>
      </c>
      <c r="EF88" s="163">
        <v>50</v>
      </c>
      <c r="EG88" s="163">
        <v>3</v>
      </c>
      <c r="EH88" s="163">
        <v>0</v>
      </c>
      <c r="EI88" s="163" t="s">
        <v>490</v>
      </c>
      <c r="EJ88" s="163" t="s">
        <v>490</v>
      </c>
      <c r="EK88" s="391" t="s">
        <v>490</v>
      </c>
      <c r="EL88" s="163">
        <v>0</v>
      </c>
      <c r="EM88" s="1344" t="s">
        <v>490</v>
      </c>
      <c r="EN88" s="169">
        <v>0</v>
      </c>
      <c r="EO88" s="163">
        <v>0</v>
      </c>
      <c r="EP88" s="163">
        <v>6</v>
      </c>
      <c r="EQ88" s="1410">
        <v>42914</v>
      </c>
      <c r="ER88" s="580">
        <v>6824</v>
      </c>
      <c r="ES88" s="125"/>
      <c r="ET88" s="125"/>
      <c r="EU88" s="125"/>
      <c r="EV88" s="125"/>
      <c r="EW88" s="414"/>
      <c r="EX88" s="642"/>
      <c r="EY88" s="643"/>
      <c r="EZ88" s="165"/>
      <c r="FA88" s="125"/>
      <c r="FB88" s="125"/>
      <c r="FC88" s="125"/>
      <c r="FD88" s="398"/>
      <c r="FE88" s="185"/>
      <c r="FF88" s="185"/>
      <c r="FG88" s="644"/>
      <c r="FH88" s="614"/>
      <c r="FI88" s="590"/>
      <c r="FJ88" s="645">
        <v>4659</v>
      </c>
      <c r="FK88" s="421" t="s">
        <v>507</v>
      </c>
      <c r="FL88" s="133"/>
      <c r="FM88" s="122"/>
      <c r="FN88" s="171"/>
      <c r="FO88" s="133"/>
      <c r="FP88" s="172"/>
      <c r="FQ88" s="173">
        <f>DT88/1000</f>
        <v>4.6589999999999998</v>
      </c>
      <c r="FR88" s="133"/>
      <c r="FS88" s="133"/>
      <c r="FT88" s="175"/>
      <c r="FU88" s="175"/>
      <c r="FV88" s="175"/>
      <c r="FW88" s="125"/>
      <c r="FX88" s="125"/>
      <c r="FY88" s="125"/>
      <c r="FZ88" s="175"/>
      <c r="GA88" s="175"/>
      <c r="GB88" s="175"/>
      <c r="GC88" s="175"/>
      <c r="GD88" s="125"/>
      <c r="GE88" s="175"/>
      <c r="GF88" s="175"/>
      <c r="GG88" s="125"/>
      <c r="GH88" s="175"/>
      <c r="GI88" s="175"/>
      <c r="GJ88" s="1405"/>
      <c r="GK88" s="294">
        <v>42929</v>
      </c>
      <c r="GL88" s="1404" t="s">
        <v>497</v>
      </c>
      <c r="GM88" s="1406">
        <f>DATEDIF(EQ88,GK88,"m")</f>
        <v>0</v>
      </c>
      <c r="GN88" s="178"/>
      <c r="GO88" s="125"/>
      <c r="GP88" s="125"/>
      <c r="GQ88" s="125"/>
      <c r="GR88" s="165"/>
      <c r="GS88" s="165"/>
      <c r="GT88" s="165"/>
      <c r="GU88" s="122"/>
      <c r="GV88" s="125"/>
      <c r="GW88" s="125"/>
      <c r="GX88" s="125"/>
      <c r="GY88" s="125"/>
      <c r="GZ88" s="125"/>
      <c r="HA88" s="125"/>
      <c r="HB88" s="125"/>
      <c r="HC88" s="125"/>
      <c r="HD88" s="125"/>
      <c r="HE88" s="125"/>
      <c r="HF88" s="125"/>
      <c r="HG88" s="125"/>
      <c r="HH88" s="125"/>
      <c r="HI88" s="991"/>
      <c r="HJ88" s="991"/>
      <c r="HK88" s="991"/>
      <c r="HL88" s="991"/>
      <c r="HM88" s="991"/>
      <c r="HN88" s="991"/>
      <c r="HO88" s="1022"/>
      <c r="HP88" s="1022"/>
      <c r="HQ88" s="991"/>
      <c r="HR88" s="991"/>
      <c r="HS88" s="991"/>
      <c r="HT88" s="991"/>
      <c r="HU88" s="991"/>
      <c r="HV88" s="991"/>
      <c r="HW88" s="991"/>
      <c r="HX88" s="991"/>
      <c r="HY88" s="991"/>
      <c r="HZ88" s="991"/>
      <c r="IA88" s="991"/>
      <c r="IB88" s="1022"/>
      <c r="IC88" s="991"/>
      <c r="ID88" s="991"/>
      <c r="IE88" s="991"/>
      <c r="IF88" s="991"/>
      <c r="IG88" s="991"/>
      <c r="IH88" s="991"/>
      <c r="II88" s="991"/>
      <c r="IJ88" s="991"/>
      <c r="IK88" s="1022"/>
      <c r="IL88" s="991"/>
      <c r="IM88" s="991"/>
      <c r="IN88" s="1022"/>
      <c r="IO88" s="991"/>
      <c r="IP88" s="991"/>
      <c r="IQ88" s="991"/>
      <c r="IR88" s="991"/>
      <c r="IS88" s="991"/>
      <c r="IT88" s="1022"/>
      <c r="IU88" s="991"/>
      <c r="IV88" s="991"/>
      <c r="IW88" s="991"/>
      <c r="IX88" s="991"/>
      <c r="IY88" s="991"/>
      <c r="IZ88" s="991"/>
      <c r="JA88" s="991"/>
      <c r="JB88" s="991"/>
      <c r="JC88" s="991"/>
      <c r="JD88" s="991"/>
      <c r="JE88" s="991"/>
      <c r="JF88" s="991"/>
      <c r="JG88" s="164" t="s">
        <v>497</v>
      </c>
      <c r="JH88" s="164" t="s">
        <v>2148</v>
      </c>
      <c r="JI88" s="164"/>
      <c r="JJ88" s="182"/>
      <c r="JK88" s="183"/>
      <c r="JL88" s="183"/>
      <c r="JM88" s="183"/>
      <c r="JN88" s="183"/>
      <c r="JO88" s="183"/>
      <c r="JP88" s="183"/>
      <c r="JQ88" s="183"/>
      <c r="JR88" s="183"/>
      <c r="JS88" s="183"/>
      <c r="JT88" s="183"/>
      <c r="JU88" s="183"/>
      <c r="JV88" s="183"/>
      <c r="JW88" s="183"/>
      <c r="JX88" s="183"/>
      <c r="JY88" s="183"/>
      <c r="JZ88" s="183"/>
      <c r="KA88" s="183"/>
      <c r="KB88" s="183"/>
      <c r="KC88" s="183"/>
      <c r="KD88" s="183"/>
      <c r="KE88" s="183"/>
      <c r="KF88" s="183"/>
      <c r="KG88" s="183"/>
      <c r="KH88" s="183"/>
      <c r="KI88" s="183"/>
      <c r="KJ88" s="183"/>
      <c r="KK88" s="183"/>
      <c r="KL88" s="183"/>
      <c r="KM88" s="183"/>
      <c r="KN88" s="183"/>
      <c r="KO88" s="183"/>
      <c r="KP88" s="183"/>
      <c r="KQ88" s="183"/>
      <c r="KR88" s="183"/>
      <c r="KS88" s="183"/>
      <c r="KT88" s="183"/>
      <c r="KU88" s="183"/>
      <c r="KV88" s="183"/>
      <c r="KW88" s="183"/>
      <c r="KX88" s="183"/>
      <c r="KY88" s="183"/>
      <c r="KZ88" s="183"/>
      <c r="LA88" s="183"/>
      <c r="LB88" s="183"/>
      <c r="LC88" s="183"/>
      <c r="LD88" s="1434"/>
      <c r="LE88" s="164" t="s">
        <v>2149</v>
      </c>
      <c r="LF88" s="164" t="s">
        <v>484</v>
      </c>
      <c r="LG88" s="164" t="s">
        <v>484</v>
      </c>
      <c r="LH88" s="164" t="s">
        <v>2085</v>
      </c>
      <c r="LI88" s="164" t="s">
        <v>2085</v>
      </c>
      <c r="LJ88" s="164" t="s">
        <v>484</v>
      </c>
      <c r="LK88" s="164" t="s">
        <v>484</v>
      </c>
      <c r="LL88" s="164" t="s">
        <v>484</v>
      </c>
      <c r="LM88" s="164">
        <v>0</v>
      </c>
      <c r="LN88" s="164" t="s">
        <v>2085</v>
      </c>
      <c r="LO88" s="164"/>
      <c r="LP88" s="164"/>
      <c r="LQ88" s="164"/>
      <c r="LR88" s="878"/>
      <c r="LS88" s="878"/>
      <c r="LT88" s="878"/>
      <c r="LU88" s="878"/>
      <c r="LV88" s="878"/>
      <c r="LW88" s="878"/>
      <c r="LX88" s="878" t="s">
        <v>484</v>
      </c>
      <c r="LY88" s="878" t="s">
        <v>484</v>
      </c>
      <c r="LZ88" s="878" t="s">
        <v>484</v>
      </c>
    </row>
    <row r="89" spans="1:338" ht="14.45" hidden="1" customHeight="1">
      <c r="A89" s="122">
        <v>121</v>
      </c>
      <c r="B89" s="122">
        <f>COUNTIFS($D$3:D89,D89,$F$3:F89,F89)</f>
        <v>1</v>
      </c>
      <c r="C89" s="184">
        <v>8708</v>
      </c>
      <c r="D89" s="398" t="s">
        <v>892</v>
      </c>
      <c r="E89" s="188" t="s">
        <v>837</v>
      </c>
      <c r="F89" s="187">
        <v>9103314847</v>
      </c>
      <c r="G89" s="125">
        <v>27</v>
      </c>
      <c r="H89" s="398" t="s">
        <v>893</v>
      </c>
      <c r="I89" s="503" t="s">
        <v>894</v>
      </c>
      <c r="J89" s="504" t="s">
        <v>477</v>
      </c>
      <c r="K89" s="175" t="s">
        <v>478</v>
      </c>
      <c r="L89" s="125">
        <v>14</v>
      </c>
      <c r="M89" s="188" t="s">
        <v>895</v>
      </c>
      <c r="N89" s="188" t="s">
        <v>513</v>
      </c>
      <c r="O89" s="125"/>
      <c r="P89" s="188"/>
      <c r="Q89" s="125"/>
      <c r="R89" s="125"/>
      <c r="S89" s="617" t="s">
        <v>598</v>
      </c>
      <c r="T89" s="573" t="s">
        <v>523</v>
      </c>
      <c r="U89" s="574" t="s">
        <v>484</v>
      </c>
      <c r="V89" s="609" t="s">
        <v>599</v>
      </c>
      <c r="W89" s="530" t="s">
        <v>506</v>
      </c>
      <c r="X89" s="671" t="s">
        <v>484</v>
      </c>
      <c r="Y89" s="671" t="s">
        <v>484</v>
      </c>
      <c r="Z89" s="680" t="s">
        <v>484</v>
      </c>
      <c r="AA89" s="611" t="s">
        <v>484</v>
      </c>
      <c r="AB89" s="125"/>
      <c r="AC89" s="619"/>
      <c r="AD89" s="678"/>
      <c r="AE89" s="679">
        <v>1</v>
      </c>
      <c r="AF89" s="679">
        <v>1000</v>
      </c>
      <c r="AG89" s="534" t="s">
        <v>485</v>
      </c>
      <c r="AK89" s="232">
        <v>4.46</v>
      </c>
      <c r="AO89" s="1024">
        <v>44.3</v>
      </c>
      <c r="AP89" s="137">
        <v>36.6</v>
      </c>
      <c r="AQ89" s="138">
        <v>12.9</v>
      </c>
      <c r="AR89" s="139">
        <f t="shared" si="42"/>
        <v>93.800000000000011</v>
      </c>
      <c r="AS89" s="140">
        <f t="shared" si="43"/>
        <v>1.2103825136612021</v>
      </c>
      <c r="AT89" s="141">
        <f t="shared" si="44"/>
        <v>15.613934426229507</v>
      </c>
      <c r="AU89" s="142">
        <f t="shared" si="45"/>
        <v>0.89494949494949494</v>
      </c>
      <c r="AV89" s="143">
        <v>40.8446</v>
      </c>
      <c r="AW89" s="143">
        <f t="shared" si="40"/>
        <v>92.2</v>
      </c>
      <c r="AX89" s="144">
        <v>1.2403999999999997</v>
      </c>
      <c r="AY89" s="143">
        <v>2.8</v>
      </c>
      <c r="AZ89" s="149" t="s">
        <v>487</v>
      </c>
      <c r="BA89" s="204">
        <v>18</v>
      </c>
      <c r="BB89" s="147">
        <v>0.1</v>
      </c>
      <c r="BD89" s="320"/>
      <c r="BG89" s="145"/>
      <c r="BH89" s="135">
        <v>471.22194513715709</v>
      </c>
      <c r="BI89" s="234">
        <v>1.99</v>
      </c>
      <c r="BJ89" s="122">
        <v>49.3</v>
      </c>
      <c r="BK89" s="122">
        <v>49.8</v>
      </c>
      <c r="BL89" s="150">
        <v>0.98995983935742971</v>
      </c>
      <c r="BM89" s="206">
        <v>0.28999999999999998</v>
      </c>
      <c r="BN89" s="153">
        <f>BM89*100/AO89</f>
        <v>0.65462753950338592</v>
      </c>
      <c r="BO89" s="149" t="s">
        <v>487</v>
      </c>
      <c r="BP89" s="122">
        <v>20.5</v>
      </c>
      <c r="BQ89" s="147">
        <v>24</v>
      </c>
      <c r="BR89" s="174">
        <v>42172.916666666672</v>
      </c>
      <c r="BS89" s="153">
        <f>BX89+BZ89</f>
        <v>28.3</v>
      </c>
      <c r="BT89" s="145">
        <v>90.6</v>
      </c>
      <c r="BU89" s="174">
        <v>9439.7777777777774</v>
      </c>
      <c r="BV89" s="145">
        <v>9.4000000000000057</v>
      </c>
      <c r="BW89" s="731">
        <v>41.46</v>
      </c>
      <c r="BX89" s="145">
        <v>11.5</v>
      </c>
      <c r="BY89" s="145">
        <v>5.32</v>
      </c>
      <c r="BZ89" s="145">
        <v>16.8</v>
      </c>
      <c r="CA89" s="145">
        <v>7.74</v>
      </c>
      <c r="CB89" s="145">
        <v>61.6</v>
      </c>
      <c r="CC89" s="145">
        <v>28.4</v>
      </c>
      <c r="CD89" s="145">
        <v>1.71</v>
      </c>
      <c r="CJ89" s="122">
        <v>58.2</v>
      </c>
      <c r="CK89" s="135">
        <v>5581.8493150684935</v>
      </c>
      <c r="CL89" s="143">
        <f>BX89/BZ89</f>
        <v>0.68452380952380953</v>
      </c>
      <c r="CM89" s="145"/>
      <c r="CN89" s="145"/>
      <c r="CO89" s="145"/>
      <c r="CP89" s="320"/>
      <c r="CT89" s="145"/>
      <c r="CU89" s="145"/>
      <c r="CV89" s="145"/>
      <c r="CW89" s="145"/>
      <c r="CX89" s="145"/>
      <c r="CY89" s="209"/>
      <c r="CZ89" s="145"/>
      <c r="DA89" s="209">
        <v>3</v>
      </c>
      <c r="DB89" s="149" t="s">
        <v>488</v>
      </c>
      <c r="DE89" s="125"/>
      <c r="DF89" s="125"/>
      <c r="DG89" s="125"/>
      <c r="DH89" s="414"/>
      <c r="DI89" s="160" t="s">
        <v>489</v>
      </c>
      <c r="DJ89" s="220" t="s">
        <v>485</v>
      </c>
      <c r="DK89" s="162">
        <v>2</v>
      </c>
      <c r="DL89" s="166"/>
      <c r="DM89" s="166"/>
      <c r="DN89" s="164">
        <v>0</v>
      </c>
      <c r="DO89" s="166"/>
      <c r="DP89" s="166"/>
      <c r="DQ89" s="166"/>
      <c r="DR89" s="165" t="s">
        <v>490</v>
      </c>
      <c r="DS89" s="125" t="s">
        <v>490</v>
      </c>
      <c r="DT89" s="125">
        <v>353</v>
      </c>
      <c r="DU89" s="125">
        <v>9</v>
      </c>
      <c r="DV89" s="125">
        <v>91</v>
      </c>
      <c r="DW89" s="125" t="s">
        <v>490</v>
      </c>
      <c r="DX89" s="125" t="s">
        <v>490</v>
      </c>
      <c r="DY89" s="125" t="s">
        <v>490</v>
      </c>
      <c r="DZ89" s="125" t="s">
        <v>490</v>
      </c>
      <c r="EA89" s="125">
        <v>0</v>
      </c>
      <c r="EC89" s="166"/>
      <c r="ED89" s="166" t="s">
        <v>895</v>
      </c>
      <c r="EE89" s="166">
        <v>14</v>
      </c>
      <c r="EF89" s="166"/>
      <c r="EG89" s="166">
        <v>2</v>
      </c>
      <c r="EH89" s="166">
        <v>1</v>
      </c>
      <c r="EI89" s="166">
        <v>190</v>
      </c>
      <c r="EJ89" s="166">
        <v>83</v>
      </c>
      <c r="EK89" s="167">
        <f>EJ89/(EI89*EI89*0.01*0.01)</f>
        <v>22.991689750692522</v>
      </c>
      <c r="EL89" s="166">
        <v>1</v>
      </c>
      <c r="EM89" s="166" t="s">
        <v>490</v>
      </c>
      <c r="EN89" s="166">
        <v>1</v>
      </c>
      <c r="EO89" s="166">
        <v>2</v>
      </c>
      <c r="EP89" s="166">
        <v>4</v>
      </c>
      <c r="EQ89" s="1230">
        <v>43234</v>
      </c>
      <c r="ER89" s="506">
        <v>8708</v>
      </c>
      <c r="ES89" s="611">
        <v>75</v>
      </c>
      <c r="ET89" s="611">
        <v>684400</v>
      </c>
      <c r="EU89" s="611">
        <v>2</v>
      </c>
      <c r="EV89" s="600">
        <v>18250.666666666668</v>
      </c>
      <c r="EW89" s="612">
        <v>6461</v>
      </c>
      <c r="EX89" s="613">
        <v>172.29333333333332</v>
      </c>
      <c r="EY89" s="563">
        <v>2412.1066666666666</v>
      </c>
      <c r="EZ89" s="165">
        <v>40</v>
      </c>
      <c r="FA89" s="619">
        <v>56987</v>
      </c>
      <c r="FB89" s="619">
        <v>1000</v>
      </c>
      <c r="FC89" s="175"/>
      <c r="FD89" s="620">
        <v>1424.675</v>
      </c>
      <c r="FE89" s="621">
        <v>1424.675</v>
      </c>
      <c r="FF89" s="622">
        <v>1.6930925766695328</v>
      </c>
      <c r="FG89" s="566"/>
      <c r="FH89" s="614"/>
      <c r="FI89" s="518"/>
      <c r="FJ89" s="519"/>
      <c r="FK89" s="421"/>
      <c r="FL89" s="133"/>
      <c r="FM89" s="172">
        <v>0.94403857393337232</v>
      </c>
      <c r="FN89" s="213">
        <f>EX89/1000</f>
        <v>0.17229333333333333</v>
      </c>
      <c r="FP89" s="172">
        <v>0.94403857393337232</v>
      </c>
      <c r="FQ89" s="213">
        <v>0.17229333333333333</v>
      </c>
      <c r="FR89" s="222">
        <f>DT89/EX89</f>
        <v>2.0488314502399012</v>
      </c>
      <c r="FS89" s="222"/>
      <c r="FT89" s="223"/>
      <c r="FU89" s="223"/>
      <c r="FV89" s="223"/>
      <c r="GF89" s="175"/>
      <c r="GJ89" s="165"/>
      <c r="GK89" s="214">
        <v>43259</v>
      </c>
      <c r="GL89" s="1232" t="s">
        <v>497</v>
      </c>
      <c r="GM89" s="1231">
        <f>DATEDIF(EQ89,GK89,"m")</f>
        <v>0</v>
      </c>
      <c r="GN89" s="178"/>
      <c r="GP89" s="179">
        <v>1.4070345310499999</v>
      </c>
      <c r="GR89" s="165"/>
      <c r="GS89" s="165"/>
      <c r="GT89" s="165"/>
      <c r="GU89" s="122"/>
      <c r="HI89" s="991"/>
      <c r="HJ89" s="991"/>
      <c r="HK89" s="991"/>
      <c r="HL89" s="991"/>
      <c r="HM89" s="991"/>
      <c r="HN89" s="991"/>
      <c r="HO89" s="1022"/>
      <c r="HP89" s="1022"/>
      <c r="HQ89" s="991"/>
      <c r="HR89" s="991"/>
      <c r="HS89" s="991"/>
      <c r="HT89" s="991"/>
      <c r="HU89" s="991"/>
      <c r="HV89" s="991"/>
      <c r="HW89" s="991"/>
      <c r="HX89" s="991"/>
      <c r="HY89" s="991"/>
      <c r="HZ89" s="991"/>
      <c r="IA89" s="991"/>
      <c r="IB89" s="1022"/>
      <c r="IC89" s="991"/>
      <c r="ID89" s="991"/>
      <c r="IE89" s="991"/>
      <c r="IF89" s="991"/>
      <c r="IG89" s="991"/>
      <c r="IH89" s="991"/>
      <c r="II89" s="991"/>
      <c r="IJ89" s="991"/>
      <c r="IK89" s="1022"/>
      <c r="IL89" s="991"/>
      <c r="IM89" s="991"/>
      <c r="IN89" s="1022"/>
      <c r="IO89" s="991"/>
      <c r="IP89" s="991"/>
      <c r="IQ89" s="991"/>
      <c r="IR89" s="991"/>
      <c r="IS89" s="991"/>
      <c r="IT89" s="1022"/>
      <c r="IU89" s="991"/>
      <c r="IV89" s="991"/>
      <c r="IW89" s="991"/>
      <c r="IX89" s="991"/>
      <c r="IY89" s="991"/>
      <c r="IZ89" s="991"/>
      <c r="JA89" s="991"/>
      <c r="JB89" s="991"/>
      <c r="JC89" s="991"/>
      <c r="JD89" s="991"/>
      <c r="JE89" s="991"/>
      <c r="JF89" s="991"/>
      <c r="JG89" s="125"/>
      <c r="JH89" s="125"/>
      <c r="JI89" s="125"/>
      <c r="JJ89" s="182"/>
      <c r="JK89" s="183"/>
      <c r="JL89" s="183"/>
      <c r="JM89" s="183"/>
      <c r="JN89" s="183"/>
      <c r="JO89" s="183"/>
      <c r="JP89" s="183"/>
      <c r="JQ89" s="183"/>
      <c r="JR89" s="183"/>
      <c r="JS89" s="183"/>
      <c r="JT89" s="183"/>
      <c r="JU89" s="183"/>
      <c r="JV89" s="183"/>
      <c r="JW89" s="183"/>
      <c r="JX89" s="183"/>
      <c r="JY89" s="183"/>
      <c r="JZ89" s="183"/>
      <c r="KA89" s="183"/>
      <c r="KB89" s="183"/>
      <c r="KC89" s="183"/>
      <c r="KD89" s="183"/>
      <c r="KE89" s="183"/>
      <c r="KF89" s="183"/>
      <c r="KG89" s="183"/>
      <c r="KH89" s="183"/>
      <c r="KI89" s="183"/>
      <c r="KJ89" s="183"/>
      <c r="KK89" s="183"/>
      <c r="KL89" s="183"/>
      <c r="KM89" s="183"/>
      <c r="KN89" s="183"/>
      <c r="KO89" s="183"/>
      <c r="KP89" s="183"/>
      <c r="KQ89" s="183"/>
      <c r="KR89" s="183"/>
      <c r="KS89" s="183"/>
      <c r="KT89" s="183"/>
      <c r="KU89" s="183"/>
      <c r="KV89" s="183"/>
      <c r="KW89" s="183"/>
      <c r="KX89" s="183"/>
      <c r="KY89" s="183"/>
      <c r="KZ89" s="183"/>
      <c r="LA89" s="183"/>
      <c r="LB89" s="183"/>
      <c r="LC89" s="183"/>
      <c r="LD89" s="1434"/>
      <c r="LE89" s="125"/>
      <c r="LF89" s="125"/>
      <c r="LG89" s="125"/>
      <c r="LH89" s="125"/>
      <c r="LI89" s="125"/>
      <c r="LJ89" s="125"/>
      <c r="LK89" s="125"/>
      <c r="LL89" s="125"/>
      <c r="LM89" s="125"/>
      <c r="LN89" s="125"/>
      <c r="LO89" s="125"/>
      <c r="LP89" s="125"/>
      <c r="LQ89" s="125"/>
      <c r="LR89" s="175"/>
      <c r="LS89" s="175"/>
      <c r="LT89" s="175"/>
      <c r="LU89" s="175"/>
      <c r="LV89" s="175"/>
      <c r="LW89" s="175"/>
      <c r="LX89" s="175"/>
      <c r="LY89" s="183"/>
      <c r="LZ89" s="183"/>
    </row>
    <row r="90" spans="1:338" ht="14.45" hidden="1" customHeight="1">
      <c r="A90" s="122">
        <v>60</v>
      </c>
      <c r="B90" s="122">
        <f>COUNTIFS($D$3:D90,D90,$F$3:F90,F90)</f>
        <v>1</v>
      </c>
      <c r="C90" s="184">
        <v>8264</v>
      </c>
      <c r="D90" s="398" t="s">
        <v>872</v>
      </c>
      <c r="E90" s="188" t="s">
        <v>873</v>
      </c>
      <c r="F90" s="187">
        <v>9257185729</v>
      </c>
      <c r="G90" s="125">
        <v>26</v>
      </c>
      <c r="H90" s="398" t="s">
        <v>874</v>
      </c>
      <c r="I90" s="503" t="s">
        <v>770</v>
      </c>
      <c r="J90" s="504" t="s">
        <v>477</v>
      </c>
      <c r="K90" s="175" t="s">
        <v>478</v>
      </c>
      <c r="L90" s="125">
        <v>7</v>
      </c>
      <c r="M90" s="188" t="s">
        <v>875</v>
      </c>
      <c r="N90" s="188" t="s">
        <v>513</v>
      </c>
      <c r="O90" s="188"/>
      <c r="P90" s="553" t="s">
        <v>597</v>
      </c>
      <c r="Q90" s="553"/>
      <c r="R90" s="553"/>
      <c r="S90" s="530" t="s">
        <v>503</v>
      </c>
      <c r="T90" s="573" t="s">
        <v>523</v>
      </c>
      <c r="U90" s="574" t="s">
        <v>484</v>
      </c>
      <c r="V90" s="530" t="s">
        <v>599</v>
      </c>
      <c r="W90" s="575" t="s">
        <v>506</v>
      </c>
      <c r="X90" s="999" t="s">
        <v>484</v>
      </c>
      <c r="Y90" s="999" t="s">
        <v>484</v>
      </c>
      <c r="Z90" s="594"/>
      <c r="AA90" s="578"/>
      <c r="AB90" s="201"/>
      <c r="AC90" s="201"/>
      <c r="AD90" s="201"/>
      <c r="AE90" s="201"/>
      <c r="AF90" s="201"/>
      <c r="AG90" s="534" t="s">
        <v>507</v>
      </c>
      <c r="AH90" s="1009"/>
      <c r="AO90" s="1024">
        <v>10</v>
      </c>
      <c r="AP90" s="137">
        <v>51.8</v>
      </c>
      <c r="AQ90" s="138">
        <v>32.9</v>
      </c>
      <c r="AR90" s="139">
        <f t="shared" si="42"/>
        <v>94.699999999999989</v>
      </c>
      <c r="AS90" s="140">
        <f t="shared" si="43"/>
        <v>0.19305019305019305</v>
      </c>
      <c r="AT90" s="141">
        <f t="shared" si="44"/>
        <v>6.3513513513513509</v>
      </c>
      <c r="AU90" s="142">
        <f t="shared" si="45"/>
        <v>0.11806375442739081</v>
      </c>
      <c r="AV90" s="143">
        <v>9.39</v>
      </c>
      <c r="AW90" s="143">
        <f t="shared" si="40"/>
        <v>93.9</v>
      </c>
      <c r="AX90" s="144">
        <v>0.11</v>
      </c>
      <c r="AY90" s="143">
        <v>1.1000000000000001</v>
      </c>
      <c r="AZ90" s="149" t="s">
        <v>487</v>
      </c>
      <c r="BA90" s="204">
        <v>16.78</v>
      </c>
      <c r="BB90" s="205">
        <v>6.6699999999999997E-3</v>
      </c>
      <c r="BC90" s="148"/>
      <c r="BD90" s="148"/>
      <c r="BG90" s="145"/>
      <c r="BJ90" s="122">
        <v>71.099999999999994</v>
      </c>
      <c r="BK90" s="122">
        <v>28.7</v>
      </c>
      <c r="BL90" s="306">
        <v>2.4773519163763065</v>
      </c>
      <c r="BM90" s="206" t="s">
        <v>487</v>
      </c>
      <c r="BN90" s="122" t="s">
        <v>487</v>
      </c>
      <c r="BO90" s="149" t="s">
        <v>487</v>
      </c>
      <c r="BP90" s="143">
        <v>7.9499999999999993</v>
      </c>
      <c r="BQ90" s="234">
        <v>13.95</v>
      </c>
      <c r="BS90" s="158" t="s">
        <v>487</v>
      </c>
      <c r="BT90" s="158" t="s">
        <v>487</v>
      </c>
      <c r="BV90" s="158" t="s">
        <v>487</v>
      </c>
      <c r="BW90" s="158" t="s">
        <v>487</v>
      </c>
      <c r="BX90" s="158" t="s">
        <v>487</v>
      </c>
      <c r="BY90" s="158" t="s">
        <v>487</v>
      </c>
      <c r="BZ90" s="158" t="s">
        <v>487</v>
      </c>
      <c r="CA90" s="158" t="s">
        <v>487</v>
      </c>
      <c r="CB90" s="158" t="s">
        <v>487</v>
      </c>
      <c r="CC90" s="158" t="s">
        <v>487</v>
      </c>
      <c r="CD90" s="158" t="s">
        <v>487</v>
      </c>
      <c r="CM90" s="145"/>
      <c r="CN90" s="145"/>
      <c r="CO90" s="406"/>
      <c r="CP90" s="148"/>
      <c r="CT90" s="406"/>
      <c r="CU90" s="406"/>
      <c r="CV90" s="406"/>
      <c r="CW90" s="145"/>
      <c r="CX90" s="145"/>
      <c r="CY90" s="209"/>
      <c r="CZ90" s="145"/>
      <c r="DA90" s="209">
        <v>1</v>
      </c>
      <c r="DB90" s="158" t="s">
        <v>514</v>
      </c>
      <c r="DE90" s="125"/>
      <c r="DF90" s="125"/>
      <c r="DG90" s="125"/>
      <c r="DH90" s="414"/>
      <c r="DI90" s="296" t="s">
        <v>515</v>
      </c>
      <c r="DJ90" s="211" t="s">
        <v>507</v>
      </c>
      <c r="DK90" s="162">
        <v>2</v>
      </c>
      <c r="DL90" s="166"/>
      <c r="DM90" s="166"/>
      <c r="DN90" s="164">
        <v>0</v>
      </c>
      <c r="DO90" s="166"/>
      <c r="DP90" s="166"/>
      <c r="DQ90" s="166"/>
      <c r="DR90" s="165" t="s">
        <v>490</v>
      </c>
      <c r="DS90" s="125" t="s">
        <v>490</v>
      </c>
      <c r="DT90" s="125">
        <v>1448</v>
      </c>
      <c r="DU90" s="125">
        <v>19.899999999999999</v>
      </c>
      <c r="DV90" s="125">
        <v>80.099999999999994</v>
      </c>
      <c r="DW90" s="125" t="s">
        <v>490</v>
      </c>
      <c r="DX90" s="125" t="s">
        <v>490</v>
      </c>
      <c r="DY90" s="125" t="s">
        <v>490</v>
      </c>
      <c r="DZ90" s="125" t="s">
        <v>490</v>
      </c>
      <c r="EA90" s="125">
        <v>0</v>
      </c>
      <c r="EC90" s="166"/>
      <c r="ED90" s="166" t="s">
        <v>875</v>
      </c>
      <c r="EE90" s="166">
        <v>7</v>
      </c>
      <c r="EF90" s="166"/>
      <c r="EG90" s="166">
        <v>2</v>
      </c>
      <c r="EH90" s="166">
        <v>0</v>
      </c>
      <c r="EI90" s="166">
        <v>167</v>
      </c>
      <c r="EJ90" s="166">
        <v>71</v>
      </c>
      <c r="EK90" s="167">
        <f>EJ90/(EI90*EI90*0.01*0.01)</f>
        <v>25.458065904119906</v>
      </c>
      <c r="EL90" s="166">
        <v>0</v>
      </c>
      <c r="EM90" s="166" t="s">
        <v>490</v>
      </c>
      <c r="EN90" s="166">
        <v>0</v>
      </c>
      <c r="EO90" s="166">
        <v>0</v>
      </c>
      <c r="EP90" s="166">
        <v>4</v>
      </c>
      <c r="EQ90" s="1230">
        <v>43178</v>
      </c>
      <c r="ER90" s="506">
        <v>8264</v>
      </c>
      <c r="ES90" s="611">
        <v>75</v>
      </c>
      <c r="ET90" s="578">
        <v>24289</v>
      </c>
      <c r="EU90" s="578">
        <v>2</v>
      </c>
      <c r="EV90" s="600">
        <v>647.70666666666671</v>
      </c>
      <c r="EW90" s="596">
        <v>23224</v>
      </c>
      <c r="EX90" s="613">
        <v>619.30666666666662</v>
      </c>
      <c r="EY90" s="563">
        <v>4335.1466666666665</v>
      </c>
      <c r="EZ90" s="441"/>
      <c r="FA90" s="175"/>
      <c r="FB90" s="175"/>
      <c r="FC90" s="175"/>
      <c r="FD90" s="564"/>
      <c r="FE90" s="565"/>
      <c r="FF90" s="565"/>
      <c r="FG90" s="566"/>
      <c r="FH90" s="674">
        <v>2.3380985187736827</v>
      </c>
      <c r="FI90" s="518"/>
      <c r="FJ90" s="519">
        <v>1448</v>
      </c>
      <c r="FK90" s="421"/>
      <c r="FL90" s="133"/>
      <c r="FM90" s="172">
        <v>95.615299106591465</v>
      </c>
      <c r="FN90" s="213">
        <f>EX90/1000</f>
        <v>0.61930666666666656</v>
      </c>
      <c r="FP90" s="172">
        <v>95.615299106591465</v>
      </c>
      <c r="FQ90" s="213">
        <v>0.61930666666666656</v>
      </c>
      <c r="FR90" s="222">
        <f>DT90/EX90</f>
        <v>2.3380985187736827</v>
      </c>
      <c r="FS90" s="222"/>
      <c r="FT90" s="223"/>
      <c r="FU90" s="223"/>
      <c r="FV90" s="223"/>
      <c r="GF90" s="175"/>
      <c r="GJ90" s="165"/>
      <c r="GK90" s="214">
        <v>43187</v>
      </c>
      <c r="GL90" s="1232" t="s">
        <v>497</v>
      </c>
      <c r="GM90" s="1231">
        <f>DATEDIF(EQ90,GK90,"m")</f>
        <v>0</v>
      </c>
      <c r="GN90" s="178"/>
      <c r="GR90" s="165"/>
      <c r="GS90" s="165"/>
      <c r="GT90" s="165"/>
      <c r="GU90" s="122"/>
      <c r="HI90" s="991"/>
      <c r="HJ90" s="991"/>
      <c r="HK90" s="991"/>
      <c r="HL90" s="991"/>
      <c r="HM90" s="991"/>
      <c r="HN90" s="991"/>
      <c r="HO90" s="1022"/>
      <c r="HP90" s="1022"/>
      <c r="HQ90" s="991"/>
      <c r="HR90" s="991"/>
      <c r="HS90" s="991"/>
      <c r="HT90" s="991"/>
      <c r="HU90" s="991"/>
      <c r="HV90" s="991"/>
      <c r="HW90" s="991"/>
      <c r="HX90" s="991"/>
      <c r="HY90" s="991"/>
      <c r="HZ90" s="991"/>
      <c r="IA90" s="991"/>
      <c r="IB90" s="1022"/>
      <c r="IC90" s="991"/>
      <c r="ID90" s="991"/>
      <c r="IE90" s="991"/>
      <c r="IF90" s="991"/>
      <c r="IG90" s="991"/>
      <c r="IH90" s="991"/>
      <c r="II90" s="991"/>
      <c r="IJ90" s="991"/>
      <c r="IK90" s="1022"/>
      <c r="IL90" s="991"/>
      <c r="IM90" s="991"/>
      <c r="IN90" s="1022"/>
      <c r="IO90" s="991"/>
      <c r="IP90" s="991"/>
      <c r="IQ90" s="991"/>
      <c r="IR90" s="991"/>
      <c r="IS90" s="991"/>
      <c r="IT90" s="1022"/>
      <c r="IU90" s="991"/>
      <c r="IV90" s="991"/>
      <c r="IW90" s="991"/>
      <c r="IX90" s="991"/>
      <c r="IY90" s="991"/>
      <c r="IZ90" s="991"/>
      <c r="JA90" s="991"/>
      <c r="JB90" s="991"/>
      <c r="JC90" s="991"/>
      <c r="JD90" s="991"/>
      <c r="JE90" s="991"/>
      <c r="JF90" s="991"/>
      <c r="JG90" s="125"/>
      <c r="JH90" s="125"/>
      <c r="JI90" s="125"/>
      <c r="JJ90" s="182"/>
      <c r="JK90" s="183"/>
      <c r="JL90" s="183"/>
      <c r="JM90" s="183"/>
      <c r="JN90" s="183"/>
      <c r="JO90" s="183"/>
      <c r="JP90" s="183"/>
      <c r="JQ90" s="183"/>
      <c r="JR90" s="183"/>
      <c r="JS90" s="183"/>
      <c r="JT90" s="183"/>
      <c r="JU90" s="183"/>
      <c r="JV90" s="183"/>
      <c r="JW90" s="183"/>
      <c r="JX90" s="183"/>
      <c r="JY90" s="183"/>
      <c r="JZ90" s="183"/>
      <c r="KA90" s="183"/>
      <c r="KB90" s="183"/>
      <c r="KC90" s="183"/>
      <c r="KD90" s="183"/>
      <c r="KE90" s="183"/>
      <c r="KF90" s="183"/>
      <c r="KG90" s="183"/>
      <c r="KH90" s="183"/>
      <c r="KI90" s="183"/>
      <c r="KJ90" s="183"/>
      <c r="KK90" s="183"/>
      <c r="KL90" s="183"/>
      <c r="KM90" s="183"/>
      <c r="KN90" s="183"/>
      <c r="KO90" s="183"/>
      <c r="KP90" s="183"/>
      <c r="KQ90" s="183"/>
      <c r="KR90" s="183"/>
      <c r="KS90" s="183"/>
      <c r="KT90" s="183"/>
      <c r="KU90" s="183"/>
      <c r="KV90" s="183"/>
      <c r="KW90" s="183"/>
      <c r="KX90" s="183"/>
      <c r="KY90" s="183"/>
      <c r="KZ90" s="183"/>
      <c r="LA90" s="183"/>
      <c r="LB90" s="183"/>
      <c r="LC90" s="183"/>
      <c r="LD90" s="1434"/>
      <c r="LE90" s="125"/>
      <c r="LF90" s="125"/>
      <c r="LG90" s="125"/>
      <c r="LH90" s="125"/>
      <c r="LI90" s="125"/>
      <c r="LJ90" s="125"/>
      <c r="LK90" s="125"/>
      <c r="LL90" s="125"/>
      <c r="LM90" s="125"/>
      <c r="LN90" s="125"/>
      <c r="LO90" s="125"/>
      <c r="LP90" s="125"/>
      <c r="LQ90" s="125"/>
      <c r="LR90" s="175"/>
      <c r="LS90" s="175"/>
      <c r="LT90" s="175"/>
      <c r="LU90" s="175"/>
      <c r="LV90" s="175"/>
      <c r="LW90" s="175"/>
      <c r="LX90" s="175"/>
      <c r="LY90" s="183"/>
      <c r="LZ90" s="183"/>
    </row>
    <row r="91" spans="1:338" ht="14.45" hidden="1" customHeight="1">
      <c r="A91" s="122">
        <v>275</v>
      </c>
      <c r="B91" s="122">
        <f>COUNTIFS($D$3:D91,D91,$F$3:F91,F91)</f>
        <v>1</v>
      </c>
      <c r="C91" s="184">
        <v>7379</v>
      </c>
      <c r="D91" s="398" t="s">
        <v>813</v>
      </c>
      <c r="E91" s="188" t="s">
        <v>587</v>
      </c>
      <c r="F91" s="187">
        <v>9503124851</v>
      </c>
      <c r="G91" s="125">
        <v>22</v>
      </c>
      <c r="H91" s="398" t="s">
        <v>814</v>
      </c>
      <c r="I91" s="503" t="s">
        <v>815</v>
      </c>
      <c r="J91" s="504" t="s">
        <v>477</v>
      </c>
      <c r="K91" s="175" t="s">
        <v>478</v>
      </c>
      <c r="L91" s="125">
        <v>9</v>
      </c>
      <c r="M91" s="188" t="s">
        <v>816</v>
      </c>
      <c r="N91" s="188"/>
      <c r="O91" s="188"/>
      <c r="P91" s="553" t="s">
        <v>817</v>
      </c>
      <c r="Q91" s="553"/>
      <c r="R91" s="553"/>
      <c r="S91" s="530" t="s">
        <v>503</v>
      </c>
      <c r="T91" s="573" t="s">
        <v>504</v>
      </c>
      <c r="U91" s="574" t="s">
        <v>484</v>
      </c>
      <c r="V91" s="530" t="s">
        <v>505</v>
      </c>
      <c r="W91" s="575" t="s">
        <v>506</v>
      </c>
      <c r="X91" s="999" t="s">
        <v>484</v>
      </c>
      <c r="Y91" s="999" t="s">
        <v>484</v>
      </c>
      <c r="Z91" s="594"/>
      <c r="AA91" s="578"/>
      <c r="AB91" s="201">
        <v>13987</v>
      </c>
      <c r="AC91" s="201"/>
      <c r="AD91" s="201"/>
      <c r="AE91" s="201"/>
      <c r="AF91" s="201"/>
      <c r="AG91" s="607" t="s">
        <v>485</v>
      </c>
      <c r="AH91" s="1009"/>
      <c r="AI91" s="122">
        <v>70.5</v>
      </c>
      <c r="AJ91" s="122">
        <v>95.2</v>
      </c>
      <c r="AK91" s="134">
        <v>67.116</v>
      </c>
      <c r="AL91" s="122">
        <v>469000</v>
      </c>
      <c r="AM91" s="135">
        <v>208.44444444444446</v>
      </c>
      <c r="AN91" s="122">
        <v>4</v>
      </c>
      <c r="AO91" s="1024">
        <v>2.0299999999999998</v>
      </c>
      <c r="AP91" s="137">
        <v>8.34</v>
      </c>
      <c r="AQ91" s="138">
        <v>88.2</v>
      </c>
      <c r="AR91" s="139">
        <f t="shared" si="42"/>
        <v>98.570000000000007</v>
      </c>
      <c r="AS91" s="140">
        <f t="shared" si="43"/>
        <v>0.24340527577937648</v>
      </c>
      <c r="AT91" s="141">
        <f t="shared" si="44"/>
        <v>21.468345323741005</v>
      </c>
      <c r="AU91" s="142">
        <f t="shared" si="45"/>
        <v>2.1027553345763412E-2</v>
      </c>
      <c r="AV91" s="143">
        <v>1.7340259999999998</v>
      </c>
      <c r="AW91" s="143">
        <f t="shared" si="40"/>
        <v>85.42</v>
      </c>
      <c r="AX91" s="144">
        <v>0.19447399999999998</v>
      </c>
      <c r="AY91" s="145">
        <v>9.58</v>
      </c>
      <c r="AZ91" s="149" t="s">
        <v>487</v>
      </c>
      <c r="BA91" s="204">
        <v>8.2799999999999994</v>
      </c>
      <c r="BB91" s="205">
        <v>1.4430240181178854E-2</v>
      </c>
      <c r="BC91" s="148"/>
      <c r="BD91" s="148"/>
      <c r="BE91" s="149"/>
      <c r="BF91" s="149"/>
      <c r="BG91" s="145"/>
      <c r="BH91" s="149"/>
      <c r="BJ91" s="149">
        <v>50.2</v>
      </c>
      <c r="BK91" s="149">
        <v>49.5</v>
      </c>
      <c r="BL91" s="150">
        <v>1.0141414141414142</v>
      </c>
      <c r="BM91" s="206">
        <v>0.04</v>
      </c>
      <c r="BN91" s="153">
        <f>BM91*100/AO91</f>
        <v>1.9704433497536948</v>
      </c>
      <c r="BO91" s="149" t="s">
        <v>487</v>
      </c>
      <c r="BP91" s="145">
        <v>9.8000000000000007</v>
      </c>
      <c r="BQ91" s="207">
        <v>10.149999999999999</v>
      </c>
      <c r="BR91" s="152"/>
      <c r="BS91" s="153">
        <f>BX91+BZ91</f>
        <v>67.599999999999994</v>
      </c>
      <c r="BT91" s="152">
        <v>96.2</v>
      </c>
      <c r="BU91" s="218">
        <v>6724.5945945945941</v>
      </c>
      <c r="BV91" s="152">
        <f>100-BT91</f>
        <v>3.7999999999999972</v>
      </c>
      <c r="BW91" s="1039">
        <f>BY91+CA91+CC91</f>
        <v>8.231580000000001</v>
      </c>
      <c r="BX91" s="152">
        <v>23</v>
      </c>
      <c r="BY91" s="145">
        <f>BX91*AP91/100</f>
        <v>1.9181999999999999</v>
      </c>
      <c r="BZ91" s="152">
        <v>44.6</v>
      </c>
      <c r="CA91" s="145">
        <f>BZ91*AP91/100</f>
        <v>3.7196400000000001</v>
      </c>
      <c r="CB91" s="152">
        <v>31.1</v>
      </c>
      <c r="CC91" s="145">
        <f>CB91*AP91/100</f>
        <v>2.5937400000000004</v>
      </c>
      <c r="CD91" s="208"/>
      <c r="CL91" s="143">
        <f>BX91/BZ91</f>
        <v>0.51569506726457393</v>
      </c>
      <c r="CM91" s="145"/>
      <c r="CN91" s="145"/>
      <c r="CO91" s="145"/>
      <c r="CP91" s="148"/>
      <c r="CQ91" s="149"/>
      <c r="CR91" s="149"/>
      <c r="CS91" s="149"/>
      <c r="CT91" s="145"/>
      <c r="CU91" s="145"/>
      <c r="CV91" s="145"/>
      <c r="CW91" s="145"/>
      <c r="CX91" s="145"/>
      <c r="CY91" s="209"/>
      <c r="CZ91" s="145"/>
      <c r="DA91" s="209" t="s">
        <v>524</v>
      </c>
      <c r="DB91" s="158" t="s">
        <v>508</v>
      </c>
      <c r="DE91" s="308"/>
      <c r="DF91" s="308"/>
      <c r="DG91" s="308"/>
      <c r="DH91" s="579"/>
      <c r="DI91" s="219" t="s">
        <v>489</v>
      </c>
      <c r="DJ91" s="220" t="s">
        <v>485</v>
      </c>
      <c r="DK91" s="162">
        <v>2</v>
      </c>
      <c r="DL91" s="166"/>
      <c r="DM91" s="166"/>
      <c r="DN91" s="164">
        <v>1</v>
      </c>
      <c r="DO91" s="166"/>
      <c r="DP91" s="168"/>
      <c r="DQ91" s="166"/>
      <c r="DR91" s="165">
        <v>5.8</v>
      </c>
      <c r="DS91" s="125" t="s">
        <v>490</v>
      </c>
      <c r="DT91" s="125">
        <v>13987</v>
      </c>
      <c r="DU91" s="125">
        <v>88.2</v>
      </c>
      <c r="DV91" s="125">
        <v>11.8</v>
      </c>
      <c r="DW91" s="125">
        <v>26.9</v>
      </c>
      <c r="DX91" s="125">
        <v>4109</v>
      </c>
      <c r="DY91" s="125" t="s">
        <v>490</v>
      </c>
      <c r="DZ91" s="125">
        <v>2.77</v>
      </c>
      <c r="EA91" s="125">
        <v>0</v>
      </c>
      <c r="EC91" s="166"/>
      <c r="ED91" s="166" t="s">
        <v>818</v>
      </c>
      <c r="EE91" s="166">
        <v>9</v>
      </c>
      <c r="EF91" s="166"/>
      <c r="EG91" s="166">
        <v>2</v>
      </c>
      <c r="EH91" s="166">
        <v>1</v>
      </c>
      <c r="EI91" s="166">
        <v>185</v>
      </c>
      <c r="EJ91" s="166">
        <v>80</v>
      </c>
      <c r="EK91" s="167">
        <f>EJ91/(EI91*EI91*0.01*0.01)</f>
        <v>23.374726077428782</v>
      </c>
      <c r="EL91" s="166">
        <v>1</v>
      </c>
      <c r="EM91" s="168" t="s">
        <v>490</v>
      </c>
      <c r="EN91" s="166">
        <v>0</v>
      </c>
      <c r="EO91" s="166">
        <v>0</v>
      </c>
      <c r="EP91" s="166">
        <v>4</v>
      </c>
      <c r="EQ91" s="1230">
        <v>43021</v>
      </c>
      <c r="ER91" s="506">
        <v>7379</v>
      </c>
      <c r="ES91" s="578"/>
      <c r="ET91" s="578"/>
      <c r="EU91" s="578"/>
      <c r="EV91" s="578"/>
      <c r="EW91" s="596"/>
      <c r="EX91" s="597"/>
      <c r="EY91" s="598"/>
      <c r="EZ91" s="599">
        <v>75</v>
      </c>
      <c r="FA91" s="578">
        <v>698879</v>
      </c>
      <c r="FB91" s="578">
        <v>1</v>
      </c>
      <c r="FC91" s="600">
        <v>9318.3866666666672</v>
      </c>
      <c r="FD91" s="601">
        <v>6569.4625999999998</v>
      </c>
      <c r="FE91" s="602"/>
      <c r="FF91" s="602"/>
      <c r="FG91" s="604">
        <v>2.1290934817103611</v>
      </c>
      <c r="FH91" s="605"/>
      <c r="FI91" s="590" t="e">
        <v>#DIV/0!</v>
      </c>
      <c r="FJ91" s="645">
        <v>13987</v>
      </c>
      <c r="FK91" s="607" t="s">
        <v>485</v>
      </c>
      <c r="FL91" s="1009"/>
      <c r="FM91" s="122">
        <v>70.5</v>
      </c>
      <c r="FP91" s="172">
        <v>70.5</v>
      </c>
      <c r="FQ91" s="213">
        <f>FD91/1000</f>
        <v>6.5694625999999996</v>
      </c>
      <c r="FR91" s="133"/>
      <c r="FS91" s="133"/>
      <c r="GF91" s="175"/>
      <c r="GJ91" s="165"/>
      <c r="GK91" s="214">
        <v>43046</v>
      </c>
      <c r="GL91" s="1232" t="s">
        <v>497</v>
      </c>
      <c r="GM91" s="1231">
        <f>DATEDIF(EQ91,GK91,"m")</f>
        <v>0</v>
      </c>
      <c r="GN91" s="178"/>
      <c r="GP91" s="340">
        <v>26.9</v>
      </c>
      <c r="GR91" s="165"/>
      <c r="GS91" s="165"/>
      <c r="GT91" s="165"/>
      <c r="GU91" s="122"/>
      <c r="HI91" s="991"/>
      <c r="HJ91" s="991"/>
      <c r="HK91" s="991"/>
      <c r="HL91" s="991"/>
      <c r="HM91" s="991"/>
      <c r="HN91" s="991"/>
      <c r="HO91" s="1022"/>
      <c r="HP91" s="1022"/>
      <c r="HQ91" s="991"/>
      <c r="HR91" s="991"/>
      <c r="HS91" s="991"/>
      <c r="HT91" s="991"/>
      <c r="HU91" s="991"/>
      <c r="HV91" s="991"/>
      <c r="HW91" s="991"/>
      <c r="HX91" s="991"/>
      <c r="HY91" s="991"/>
      <c r="HZ91" s="991"/>
      <c r="IA91" s="991"/>
      <c r="IB91" s="1022"/>
      <c r="IC91" s="991"/>
      <c r="ID91" s="991"/>
      <c r="IE91" s="991"/>
      <c r="IF91" s="991"/>
      <c r="IG91" s="991"/>
      <c r="IH91" s="991"/>
      <c r="II91" s="991"/>
      <c r="IJ91" s="991"/>
      <c r="IK91" s="1022"/>
      <c r="IL91" s="991"/>
      <c r="IM91" s="991"/>
      <c r="IN91" s="1022"/>
      <c r="IO91" s="991"/>
      <c r="IP91" s="991"/>
      <c r="IQ91" s="991"/>
      <c r="IR91" s="991"/>
      <c r="IS91" s="991"/>
      <c r="IT91" s="1022"/>
      <c r="IU91" s="991"/>
      <c r="IV91" s="991"/>
      <c r="IW91" s="991"/>
      <c r="IX91" s="991"/>
      <c r="IY91" s="991"/>
      <c r="IZ91" s="991"/>
      <c r="JA91" s="991"/>
      <c r="JB91" s="991"/>
      <c r="JC91" s="991"/>
      <c r="JD91" s="991"/>
      <c r="JE91" s="991"/>
      <c r="JF91" s="991"/>
      <c r="JG91" s="125"/>
      <c r="JH91" s="125"/>
      <c r="JI91" s="125"/>
      <c r="JJ91" s="182"/>
      <c r="JK91" s="183"/>
      <c r="JL91" s="183"/>
      <c r="JM91" s="183"/>
      <c r="JN91" s="183"/>
      <c r="JO91" s="183"/>
      <c r="JP91" s="183"/>
      <c r="JQ91" s="183"/>
      <c r="JR91" s="183"/>
      <c r="JS91" s="183"/>
      <c r="JT91" s="183"/>
      <c r="JU91" s="183"/>
      <c r="JV91" s="183"/>
      <c r="JW91" s="183"/>
      <c r="JX91" s="183"/>
      <c r="JY91" s="183"/>
      <c r="JZ91" s="183"/>
      <c r="KA91" s="183"/>
      <c r="KB91" s="183"/>
      <c r="KC91" s="183"/>
      <c r="KD91" s="183"/>
      <c r="KE91" s="183"/>
      <c r="KF91" s="183"/>
      <c r="KG91" s="183"/>
      <c r="KH91" s="183"/>
      <c r="KI91" s="183"/>
      <c r="KJ91" s="183"/>
      <c r="KK91" s="183"/>
      <c r="KL91" s="183"/>
      <c r="KM91" s="183"/>
      <c r="KN91" s="183"/>
      <c r="KO91" s="183"/>
      <c r="KP91" s="183"/>
      <c r="KQ91" s="183"/>
      <c r="KR91" s="183"/>
      <c r="KS91" s="183"/>
      <c r="KT91" s="183"/>
      <c r="KU91" s="183"/>
      <c r="KV91" s="183"/>
      <c r="KW91" s="183"/>
      <c r="KX91" s="183"/>
      <c r="KY91" s="183"/>
      <c r="KZ91" s="183"/>
      <c r="LA91" s="183"/>
      <c r="LB91" s="183"/>
      <c r="LC91" s="183"/>
      <c r="LD91" s="1434"/>
      <c r="LE91" s="125"/>
      <c r="LF91" s="125"/>
      <c r="LG91" s="125"/>
      <c r="LH91" s="125"/>
      <c r="LI91" s="125"/>
      <c r="LJ91" s="125"/>
      <c r="LK91" s="125"/>
      <c r="LL91" s="125"/>
      <c r="LM91" s="125"/>
      <c r="LN91" s="125"/>
      <c r="LO91" s="125"/>
      <c r="LP91" s="125"/>
      <c r="LQ91" s="125"/>
      <c r="LR91" s="175"/>
      <c r="LS91" s="175"/>
      <c r="LT91" s="175"/>
      <c r="LU91" s="175"/>
      <c r="LV91" s="175"/>
      <c r="LW91" s="175"/>
      <c r="LX91" s="175"/>
      <c r="LY91" s="183"/>
      <c r="LZ91" s="183"/>
    </row>
    <row r="92" spans="1:338" ht="14.45" hidden="1" customHeight="1">
      <c r="A92" s="122">
        <v>10</v>
      </c>
      <c r="B92" s="122">
        <f>COUNTIFS($D$3:D92,D92,$F$3:F92,F92)</f>
        <v>1</v>
      </c>
      <c r="C92" s="184">
        <v>7803</v>
      </c>
      <c r="D92" s="398" t="s">
        <v>1724</v>
      </c>
      <c r="E92" s="188" t="s">
        <v>649</v>
      </c>
      <c r="F92" s="187">
        <v>481007231</v>
      </c>
      <c r="G92" s="125">
        <v>70</v>
      </c>
      <c r="H92" s="398" t="s">
        <v>1337</v>
      </c>
      <c r="I92" s="503" t="s">
        <v>1524</v>
      </c>
      <c r="J92" s="504" t="s">
        <v>477</v>
      </c>
      <c r="K92" s="175" t="s">
        <v>478</v>
      </c>
      <c r="L92" s="125">
        <v>5</v>
      </c>
      <c r="M92" s="188">
        <v>9</v>
      </c>
      <c r="N92" s="188" t="s">
        <v>513</v>
      </c>
      <c r="O92" s="188" t="s">
        <v>481</v>
      </c>
      <c r="P92" s="553" t="s">
        <v>522</v>
      </c>
      <c r="Q92" s="553"/>
      <c r="R92" s="553"/>
      <c r="S92" s="530" t="s">
        <v>503</v>
      </c>
      <c r="T92" s="573" t="s">
        <v>504</v>
      </c>
      <c r="U92" s="574" t="s">
        <v>484</v>
      </c>
      <c r="V92" s="530" t="s">
        <v>505</v>
      </c>
      <c r="W92" s="575" t="s">
        <v>506</v>
      </c>
      <c r="X92" s="999" t="s">
        <v>484</v>
      </c>
      <c r="Y92" s="999" t="s">
        <v>484</v>
      </c>
      <c r="Z92" s="594"/>
      <c r="AA92" s="578"/>
      <c r="AB92" s="201"/>
      <c r="AC92" s="201"/>
      <c r="AD92" s="201"/>
      <c r="AE92" s="201"/>
      <c r="AF92" s="201"/>
      <c r="AG92" s="534" t="s">
        <v>485</v>
      </c>
      <c r="AH92" s="1009"/>
      <c r="AK92" s="134"/>
      <c r="AM92" s="135"/>
      <c r="AO92" s="1024">
        <v>0.46</v>
      </c>
      <c r="AP92" s="137">
        <v>1.42</v>
      </c>
      <c r="AQ92" s="138">
        <v>96.6</v>
      </c>
      <c r="AR92" s="139">
        <f t="shared" si="42"/>
        <v>98.47999999999999</v>
      </c>
      <c r="AS92" s="140">
        <f t="shared" si="43"/>
        <v>0.323943661971831</v>
      </c>
      <c r="AT92" s="141">
        <f t="shared" si="44"/>
        <v>31.292957746478873</v>
      </c>
      <c r="AU92" s="142">
        <f t="shared" si="45"/>
        <v>4.692919812283208E-3</v>
      </c>
      <c r="AV92" s="144">
        <v>0.26910000000000001</v>
      </c>
      <c r="AW92" s="143">
        <f t="shared" si="40"/>
        <v>58.5</v>
      </c>
      <c r="AX92" s="144">
        <v>0.16789999999999999</v>
      </c>
      <c r="AY92" s="145">
        <v>36.5</v>
      </c>
      <c r="AZ92" s="149" t="s">
        <v>487</v>
      </c>
      <c r="BA92" s="204">
        <v>2.6</v>
      </c>
      <c r="BB92" s="205">
        <v>9.1599999999999997E-3</v>
      </c>
      <c r="BC92" s="148"/>
      <c r="BD92" s="148"/>
      <c r="BE92" s="149"/>
      <c r="BF92" s="149"/>
      <c r="BG92" s="145"/>
      <c r="BH92" s="149"/>
      <c r="BJ92" s="149">
        <v>56.6</v>
      </c>
      <c r="BK92" s="149">
        <v>43.6</v>
      </c>
      <c r="BL92" s="150">
        <v>1.298165137614679</v>
      </c>
      <c r="BM92" s="206">
        <v>6.5500000000000003E-3</v>
      </c>
      <c r="BN92" s="153">
        <f>BM92*100/AO92</f>
        <v>1.423913043478261</v>
      </c>
      <c r="BO92" s="149" t="s">
        <v>487</v>
      </c>
      <c r="BP92" s="145">
        <v>16.95</v>
      </c>
      <c r="BQ92" s="217">
        <v>23.35</v>
      </c>
      <c r="BR92" s="152"/>
      <c r="BS92" s="152" t="s">
        <v>487</v>
      </c>
      <c r="BT92" s="152" t="s">
        <v>487</v>
      </c>
      <c r="BU92" s="218"/>
      <c r="BV92" s="152" t="s">
        <v>487</v>
      </c>
      <c r="BW92" s="1036" t="s">
        <v>487</v>
      </c>
      <c r="BX92" s="152" t="s">
        <v>487</v>
      </c>
      <c r="BY92" s="152" t="s">
        <v>487</v>
      </c>
      <c r="BZ92" s="152" t="s">
        <v>487</v>
      </c>
      <c r="CA92" s="152" t="s">
        <v>487</v>
      </c>
      <c r="CB92" s="152" t="s">
        <v>487</v>
      </c>
      <c r="CC92" s="152" t="s">
        <v>487</v>
      </c>
      <c r="CD92" s="152"/>
      <c r="CM92" s="145"/>
      <c r="CN92" s="145"/>
      <c r="CO92" s="145"/>
      <c r="CP92" s="148"/>
      <c r="CQ92" s="149"/>
      <c r="CR92" s="149"/>
      <c r="CS92" s="149"/>
      <c r="CT92" s="145"/>
      <c r="CU92" s="145"/>
      <c r="CV92" s="145"/>
      <c r="CW92" s="145"/>
      <c r="CX92" s="145"/>
      <c r="CY92" s="209"/>
      <c r="CZ92" s="145"/>
      <c r="DA92" s="209">
        <v>6</v>
      </c>
      <c r="DB92" s="158" t="s">
        <v>508</v>
      </c>
      <c r="DE92" s="125"/>
      <c r="DF92" s="125"/>
      <c r="DG92" s="125"/>
      <c r="DH92" s="414"/>
      <c r="DI92" s="210" t="s">
        <v>489</v>
      </c>
      <c r="DJ92" s="220" t="s">
        <v>1759</v>
      </c>
      <c r="DK92" s="162">
        <v>2</v>
      </c>
      <c r="DL92" s="166"/>
      <c r="DM92" s="166"/>
      <c r="DN92" s="164">
        <v>1</v>
      </c>
      <c r="DO92" s="166">
        <v>1</v>
      </c>
      <c r="DP92" s="176">
        <v>42495</v>
      </c>
      <c r="DQ92" s="166"/>
      <c r="DR92" s="165">
        <v>61.9</v>
      </c>
      <c r="DS92" s="125">
        <v>42.4</v>
      </c>
      <c r="DT92" s="125">
        <v>29633</v>
      </c>
      <c r="DU92" s="125">
        <v>94.9</v>
      </c>
      <c r="DV92" s="125">
        <v>5.0999999999999996</v>
      </c>
      <c r="DW92" s="125">
        <v>26</v>
      </c>
      <c r="DX92" s="125">
        <v>35904</v>
      </c>
      <c r="DY92" s="125">
        <v>3991</v>
      </c>
      <c r="DZ92" s="125">
        <v>9.57</v>
      </c>
      <c r="EA92" s="125" t="s">
        <v>1760</v>
      </c>
      <c r="EC92" s="166"/>
      <c r="ED92" s="166">
        <v>9</v>
      </c>
      <c r="EE92" s="166">
        <v>5</v>
      </c>
      <c r="EF92" s="166"/>
      <c r="EG92" s="166">
        <v>2</v>
      </c>
      <c r="EH92" s="166">
        <v>0</v>
      </c>
      <c r="EI92" s="166">
        <v>176</v>
      </c>
      <c r="EJ92" s="166">
        <v>128</v>
      </c>
      <c r="EK92" s="167">
        <f>EJ92/(EI92*EI92*0.01*0.01)</f>
        <v>41.32231404958678</v>
      </c>
      <c r="EL92" s="166">
        <v>0</v>
      </c>
      <c r="EM92" s="1302">
        <v>43201</v>
      </c>
      <c r="EN92" s="166" t="s">
        <v>490</v>
      </c>
      <c r="EO92" s="166" t="s">
        <v>490</v>
      </c>
      <c r="EP92" s="166" t="s">
        <v>490</v>
      </c>
      <c r="EQ92" s="176"/>
      <c r="ER92" s="506">
        <v>7803</v>
      </c>
      <c r="ES92" s="611">
        <v>20</v>
      </c>
      <c r="ET92" s="611">
        <v>1090000</v>
      </c>
      <c r="EU92" s="578">
        <v>2</v>
      </c>
      <c r="EV92" s="600">
        <v>109000</v>
      </c>
      <c r="EW92" s="596">
        <v>251308</v>
      </c>
      <c r="EX92" s="613">
        <v>25130.799999999999</v>
      </c>
      <c r="EY92" s="563">
        <v>125654</v>
      </c>
      <c r="EZ92" s="599"/>
      <c r="FA92" s="578"/>
      <c r="FB92" s="578"/>
      <c r="FC92" s="578"/>
      <c r="FD92" s="672"/>
      <c r="FE92" s="603"/>
      <c r="FF92" s="603"/>
      <c r="FG92" s="673"/>
      <c r="FH92" s="674">
        <v>1.179150683623283</v>
      </c>
      <c r="FI92" s="675"/>
      <c r="FJ92" s="676">
        <v>29633</v>
      </c>
      <c r="FK92" s="607" t="s">
        <v>485</v>
      </c>
      <c r="FL92" s="1009"/>
      <c r="FM92" s="172">
        <v>23.055779816513763</v>
      </c>
      <c r="FN92" s="213">
        <f>EX92/1000</f>
        <v>25.130800000000001</v>
      </c>
      <c r="FP92" s="172">
        <v>23.055779816513763</v>
      </c>
      <c r="FQ92" s="213">
        <v>25.130800000000001</v>
      </c>
      <c r="FR92" s="143">
        <f>DT92/EX92</f>
        <v>1.179150683623283</v>
      </c>
      <c r="FS92" s="222"/>
      <c r="FT92" s="223"/>
      <c r="FU92" s="223"/>
      <c r="FV92" s="223"/>
      <c r="FW92" s="164">
        <v>1</v>
      </c>
      <c r="GF92" s="175"/>
      <c r="GJ92" s="1304">
        <v>-2</v>
      </c>
      <c r="GK92" s="214">
        <v>43123</v>
      </c>
      <c r="GL92" s="1305" t="s">
        <v>1238</v>
      </c>
      <c r="GM92" s="177"/>
      <c r="GN92" s="178"/>
      <c r="GP92" s="340">
        <v>26</v>
      </c>
      <c r="GR92" s="165"/>
      <c r="GS92" s="252">
        <v>175.2</v>
      </c>
      <c r="GT92" s="165"/>
      <c r="GV92" s="249">
        <v>0</v>
      </c>
      <c r="GW92" s="249">
        <v>0</v>
      </c>
      <c r="GX92" s="249">
        <v>40861.800000000003</v>
      </c>
      <c r="GY92" s="249">
        <v>0</v>
      </c>
      <c r="GZ92" s="249">
        <v>5.03</v>
      </c>
      <c r="HA92" s="249">
        <v>31.77</v>
      </c>
      <c r="HB92" s="249">
        <v>476736.9</v>
      </c>
      <c r="HC92" s="249">
        <v>0</v>
      </c>
      <c r="HD92" s="249">
        <v>1367.6</v>
      </c>
      <c r="HE92" s="249">
        <v>0</v>
      </c>
      <c r="HF92" s="249">
        <v>0</v>
      </c>
      <c r="HG92" s="249">
        <v>0</v>
      </c>
      <c r="HH92" s="249">
        <v>130.49</v>
      </c>
      <c r="HI92" s="1022"/>
      <c r="HJ92" s="1022"/>
      <c r="HK92" s="1022"/>
      <c r="HL92" s="1022"/>
      <c r="HM92" s="1022"/>
      <c r="HN92" s="1022"/>
      <c r="HO92" s="1022"/>
      <c r="HP92" s="1022"/>
      <c r="HQ92" s="1022"/>
      <c r="HR92" s="1022"/>
      <c r="HS92" s="1022"/>
      <c r="HT92" s="1022"/>
      <c r="HU92" s="1022"/>
      <c r="HV92" s="1022"/>
      <c r="HW92" s="1022"/>
      <c r="HX92" s="1022"/>
      <c r="HY92" s="1022"/>
      <c r="HZ92" s="1022"/>
      <c r="IA92" s="1022"/>
      <c r="IB92" s="1022"/>
      <c r="IC92" s="1022"/>
      <c r="ID92" s="1022"/>
      <c r="IE92" s="1022"/>
      <c r="IF92" s="1022"/>
      <c r="IG92" s="1022"/>
      <c r="IH92" s="1022"/>
      <c r="II92" s="1022"/>
      <c r="IJ92" s="1022"/>
      <c r="IK92" s="1022"/>
      <c r="IL92" s="1022"/>
      <c r="IM92" s="1022"/>
      <c r="IN92" s="1022"/>
      <c r="IO92" s="1022"/>
      <c r="IP92" s="1022"/>
      <c r="IQ92" s="1022"/>
      <c r="IR92" s="1022"/>
      <c r="IS92" s="1022"/>
      <c r="IT92" s="1022"/>
      <c r="IU92" s="1022"/>
      <c r="IV92" s="1022"/>
      <c r="IW92" s="1022"/>
      <c r="IX92" s="1022"/>
      <c r="IY92" s="1022"/>
      <c r="IZ92" s="1022"/>
      <c r="JA92" s="1022"/>
      <c r="JB92" s="1022"/>
      <c r="JC92" s="1022"/>
      <c r="JD92" s="1022"/>
      <c r="JE92" s="1022"/>
      <c r="JF92" s="1022"/>
      <c r="JG92" s="1022"/>
      <c r="JH92" s="1022"/>
      <c r="JI92" s="181"/>
      <c r="JJ92" s="182"/>
      <c r="JK92" s="183"/>
      <c r="JL92" s="183"/>
      <c r="JM92" s="183"/>
      <c r="JN92" s="183"/>
      <c r="JO92" s="183"/>
      <c r="JP92" s="183"/>
      <c r="JQ92" s="183"/>
      <c r="JR92" s="183"/>
      <c r="JS92" s="183"/>
      <c r="JT92" s="183"/>
      <c r="JU92" s="183"/>
      <c r="JV92" s="183"/>
      <c r="JW92" s="183"/>
      <c r="JX92" s="183"/>
      <c r="JY92" s="183"/>
      <c r="JZ92" s="183"/>
      <c r="KA92" s="183"/>
      <c r="KB92" s="183"/>
      <c r="KC92" s="183"/>
      <c r="KD92" s="183"/>
      <c r="KE92" s="183"/>
      <c r="KF92" s="183"/>
      <c r="KG92" s="183"/>
      <c r="KH92" s="183"/>
      <c r="KI92" s="183"/>
      <c r="KJ92" s="183"/>
      <c r="KK92" s="183"/>
      <c r="KL92" s="183"/>
      <c r="KM92" s="183"/>
      <c r="KN92" s="183"/>
      <c r="KO92" s="183"/>
      <c r="KP92" s="183"/>
      <c r="KQ92" s="183"/>
      <c r="KR92" s="183"/>
      <c r="KS92" s="183"/>
      <c r="KT92" s="183"/>
      <c r="KU92" s="183"/>
      <c r="KV92" s="183"/>
      <c r="KW92" s="183"/>
      <c r="KX92" s="183"/>
      <c r="KY92" s="183"/>
      <c r="KZ92" s="183"/>
      <c r="LA92" s="183"/>
      <c r="LB92" s="183"/>
      <c r="LC92" s="183"/>
      <c r="LD92" s="183"/>
      <c r="LE92" s="133"/>
    </row>
    <row r="93" spans="1:338" ht="14.45" hidden="1" customHeight="1">
      <c r="A93" s="122">
        <v>75</v>
      </c>
      <c r="B93" s="122">
        <f>COUNTIFS($D$3:D93,D93,$F$3:F93,F93)</f>
        <v>2</v>
      </c>
      <c r="C93" s="184">
        <v>8351</v>
      </c>
      <c r="D93" s="398" t="s">
        <v>1724</v>
      </c>
      <c r="E93" s="188" t="s">
        <v>649</v>
      </c>
      <c r="F93" s="187">
        <v>481007231</v>
      </c>
      <c r="G93" s="125">
        <v>70</v>
      </c>
      <c r="H93" s="398" t="s">
        <v>1466</v>
      </c>
      <c r="I93" s="503" t="s">
        <v>2024</v>
      </c>
      <c r="J93" s="751" t="s">
        <v>1720</v>
      </c>
      <c r="K93" s="175" t="s">
        <v>478</v>
      </c>
      <c r="L93" s="125">
        <v>4</v>
      </c>
      <c r="M93" s="188">
        <v>10</v>
      </c>
      <c r="N93" s="188" t="s">
        <v>490</v>
      </c>
      <c r="O93" s="188"/>
      <c r="P93" s="553"/>
      <c r="Q93" s="553"/>
      <c r="R93" s="553"/>
      <c r="S93" s="530" t="s">
        <v>1507</v>
      </c>
      <c r="T93" s="573" t="s">
        <v>484</v>
      </c>
      <c r="U93" s="574" t="s">
        <v>484</v>
      </c>
      <c r="V93" s="530" t="s">
        <v>484</v>
      </c>
      <c r="W93" s="575" t="s">
        <v>484</v>
      </c>
      <c r="X93" s="671" t="s">
        <v>484</v>
      </c>
      <c r="Y93" s="671" t="s">
        <v>484</v>
      </c>
      <c r="Z93" s="577"/>
      <c r="AA93" s="578"/>
      <c r="AB93" s="201"/>
      <c r="AC93" s="201"/>
      <c r="AD93" s="201"/>
      <c r="AE93" s="201"/>
      <c r="AF93" s="201"/>
      <c r="AG93" s="534"/>
      <c r="AH93" s="1009" t="s">
        <v>2025</v>
      </c>
      <c r="AO93" s="1024">
        <v>0.2</v>
      </c>
      <c r="AP93" s="137">
        <v>0.2</v>
      </c>
      <c r="AQ93" s="138">
        <v>96.3</v>
      </c>
      <c r="AR93" s="139">
        <f t="shared" si="42"/>
        <v>96.7</v>
      </c>
      <c r="AS93" s="140">
        <f t="shared" si="43"/>
        <v>1</v>
      </c>
      <c r="AT93" s="141">
        <f t="shared" si="44"/>
        <v>96.3</v>
      </c>
      <c r="AU93" s="142">
        <f t="shared" si="45"/>
        <v>2.0725388601036268E-3</v>
      </c>
      <c r="AV93" s="143">
        <v>0.19</v>
      </c>
      <c r="AW93" s="143">
        <f t="shared" si="40"/>
        <v>95</v>
      </c>
      <c r="AX93" s="144">
        <v>0</v>
      </c>
      <c r="AY93" s="145">
        <f>AX93*100/AO93</f>
        <v>0</v>
      </c>
      <c r="AZ93" s="149" t="s">
        <v>487</v>
      </c>
      <c r="BA93" s="204"/>
      <c r="BB93" s="322" t="s">
        <v>487</v>
      </c>
      <c r="BC93" s="148"/>
      <c r="BD93" s="148"/>
      <c r="BG93" s="145"/>
      <c r="BH93" s="135" t="s">
        <v>487</v>
      </c>
      <c r="BI93" s="234" t="s">
        <v>487</v>
      </c>
      <c r="BJ93" s="149" t="s">
        <v>487</v>
      </c>
      <c r="BK93" s="149" t="s">
        <v>487</v>
      </c>
      <c r="BL93" s="150" t="s">
        <v>487</v>
      </c>
      <c r="BM93" s="206">
        <v>0</v>
      </c>
      <c r="BN93" s="153">
        <f>BM93*100/AO93</f>
        <v>0</v>
      </c>
      <c r="BO93" s="149" t="s">
        <v>487</v>
      </c>
      <c r="BP93" s="145"/>
      <c r="BQ93" s="217"/>
      <c r="BR93" s="174"/>
      <c r="BS93" s="158" t="s">
        <v>487</v>
      </c>
      <c r="BT93" s="158" t="s">
        <v>487</v>
      </c>
      <c r="BV93" s="158" t="s">
        <v>487</v>
      </c>
      <c r="BW93" s="1050" t="s">
        <v>487</v>
      </c>
      <c r="BX93" s="158" t="s">
        <v>487</v>
      </c>
      <c r="BY93" s="158" t="s">
        <v>487</v>
      </c>
      <c r="BZ93" s="158" t="s">
        <v>487</v>
      </c>
      <c r="CA93" s="158" t="s">
        <v>487</v>
      </c>
      <c r="CB93" s="158" t="s">
        <v>487</v>
      </c>
      <c r="CC93" s="158" t="s">
        <v>487</v>
      </c>
      <c r="CD93" s="158" t="s">
        <v>487</v>
      </c>
      <c r="CJ93" s="122" t="s">
        <v>487</v>
      </c>
      <c r="CK93" s="135"/>
      <c r="CM93" s="145"/>
      <c r="CN93" s="145"/>
      <c r="CO93" s="145"/>
      <c r="CP93" s="148"/>
      <c r="CT93" s="145"/>
      <c r="CU93" s="145"/>
      <c r="CV93" s="145"/>
      <c r="CW93" s="145"/>
      <c r="CX93" s="145"/>
      <c r="CY93" s="209"/>
      <c r="CZ93" s="145"/>
      <c r="DA93" s="209">
        <v>6</v>
      </c>
      <c r="DB93" s="158" t="s">
        <v>508</v>
      </c>
      <c r="DE93" s="125"/>
      <c r="DF93" s="125"/>
      <c r="DG93" s="125"/>
      <c r="DH93" s="414"/>
      <c r="DI93" s="219" t="s">
        <v>489</v>
      </c>
      <c r="DJ93" s="361" t="s">
        <v>485</v>
      </c>
      <c r="DK93" s="166"/>
      <c r="DL93" s="166"/>
      <c r="DM93" s="166"/>
      <c r="DN93" s="164">
        <v>1</v>
      </c>
      <c r="DO93" s="166">
        <v>1</v>
      </c>
      <c r="DP93" s="176">
        <v>42495</v>
      </c>
      <c r="DQ93" s="166"/>
      <c r="DR93" s="165">
        <v>37.4</v>
      </c>
      <c r="DS93" s="125">
        <v>259.8</v>
      </c>
      <c r="DT93" s="125">
        <v>16431</v>
      </c>
      <c r="DU93" s="125">
        <v>95.3</v>
      </c>
      <c r="DV93" s="125">
        <v>4.7</v>
      </c>
      <c r="DW93" s="125">
        <v>15.4</v>
      </c>
      <c r="DX93" s="125">
        <v>30181</v>
      </c>
      <c r="DY93" s="125">
        <v>3108.6</v>
      </c>
      <c r="DZ93" s="125">
        <v>7.81</v>
      </c>
      <c r="EA93" s="125" t="s">
        <v>2026</v>
      </c>
      <c r="EC93" s="166"/>
      <c r="ED93" s="166"/>
      <c r="EE93" s="166">
        <v>4</v>
      </c>
      <c r="EF93" s="242"/>
      <c r="EG93" s="166"/>
      <c r="EH93" s="242"/>
      <c r="EI93" s="242"/>
      <c r="EJ93" s="242"/>
      <c r="EK93" s="242"/>
      <c r="EL93" s="242"/>
      <c r="EM93" s="1303">
        <v>43201</v>
      </c>
      <c r="EN93" s="242"/>
      <c r="EO93" s="242"/>
      <c r="EP93" s="242"/>
      <c r="EQ93" s="176"/>
      <c r="ER93" s="670">
        <v>8351</v>
      </c>
      <c r="ES93" s="611">
        <v>75</v>
      </c>
      <c r="ET93" s="578">
        <v>418878</v>
      </c>
      <c r="EU93" s="578">
        <v>2</v>
      </c>
      <c r="EV93" s="600">
        <v>11170.08</v>
      </c>
      <c r="EW93" s="596">
        <v>368703</v>
      </c>
      <c r="EX93" s="613">
        <v>9832.08</v>
      </c>
      <c r="EY93" s="563">
        <v>39328.32</v>
      </c>
      <c r="EZ93" s="441"/>
      <c r="FA93" s="175"/>
      <c r="FB93" s="175"/>
      <c r="FC93" s="175"/>
      <c r="FD93" s="564"/>
      <c r="FE93" s="565"/>
      <c r="FF93" s="565"/>
      <c r="FG93" s="566"/>
      <c r="FH93" s="674"/>
      <c r="FI93" s="518"/>
      <c r="FJ93" s="519" t="s">
        <v>484</v>
      </c>
      <c r="FK93" s="421"/>
      <c r="FL93" s="133"/>
      <c r="FM93" s="172">
        <v>88.021571913540456</v>
      </c>
      <c r="FN93" s="213">
        <f>EX93/1000</f>
        <v>9.8320799999999995</v>
      </c>
      <c r="FP93" s="172">
        <v>88.021571913540456</v>
      </c>
      <c r="FQ93" s="213">
        <v>9.8320799999999995</v>
      </c>
      <c r="FR93" s="222">
        <f>DT93/EX93</f>
        <v>1.6711621549051676</v>
      </c>
      <c r="FS93" s="222"/>
      <c r="FT93" s="223"/>
      <c r="FU93" s="223"/>
      <c r="FV93" s="223"/>
      <c r="GF93" s="175"/>
      <c r="GJ93" s="1304">
        <f>DATEDIF(DP93,GK93,"m")</f>
        <v>23</v>
      </c>
      <c r="GK93" s="214">
        <v>43201</v>
      </c>
      <c r="GL93" s="1305" t="s">
        <v>1958</v>
      </c>
      <c r="GM93" s="177"/>
      <c r="GN93" s="178"/>
      <c r="GP93" s="340">
        <v>15.4</v>
      </c>
      <c r="GR93" s="165"/>
      <c r="GS93" s="165"/>
      <c r="GT93" s="165"/>
      <c r="HI93" s="991"/>
      <c r="HJ93" s="991"/>
      <c r="HK93" s="991"/>
      <c r="HL93" s="991"/>
      <c r="HM93" s="991"/>
      <c r="HN93" s="991"/>
      <c r="HO93" s="1022"/>
      <c r="HP93" s="1022"/>
      <c r="HQ93" s="991"/>
      <c r="HR93" s="991"/>
      <c r="HS93" s="991"/>
      <c r="HT93" s="991"/>
      <c r="HU93" s="991"/>
      <c r="HV93" s="991"/>
      <c r="HW93" s="991"/>
      <c r="HX93" s="991"/>
      <c r="HY93" s="991"/>
      <c r="HZ93" s="991"/>
      <c r="IA93" s="991"/>
      <c r="IB93" s="1022"/>
      <c r="IC93" s="991"/>
      <c r="ID93" s="991"/>
      <c r="IE93" s="991"/>
      <c r="IF93" s="991"/>
      <c r="IG93" s="991"/>
      <c r="IH93" s="991"/>
      <c r="II93" s="991"/>
      <c r="IJ93" s="991"/>
      <c r="IK93" s="1022"/>
      <c r="IL93" s="991"/>
      <c r="IM93" s="991"/>
      <c r="IN93" s="1022"/>
      <c r="IO93" s="991"/>
      <c r="IP93" s="991"/>
      <c r="IQ93" s="991"/>
      <c r="IR93" s="991"/>
      <c r="IS93" s="991"/>
      <c r="IT93" s="1022"/>
      <c r="IU93" s="991"/>
      <c r="IV93" s="991"/>
      <c r="IW93" s="991"/>
      <c r="IX93" s="991"/>
      <c r="IY93" s="991"/>
      <c r="IZ93" s="991"/>
      <c r="JA93" s="991"/>
      <c r="JB93" s="991"/>
      <c r="JC93" s="991"/>
      <c r="JD93" s="991"/>
      <c r="JE93" s="991"/>
      <c r="JF93" s="991"/>
      <c r="JG93" s="991"/>
      <c r="JH93" s="991"/>
      <c r="JI93" s="165"/>
      <c r="JJ93" s="182"/>
      <c r="JK93" s="183"/>
      <c r="JL93" s="183"/>
      <c r="JM93" s="183"/>
      <c r="JN93" s="183"/>
      <c r="JO93" s="183"/>
      <c r="JP93" s="183"/>
      <c r="JQ93" s="183"/>
      <c r="JR93" s="183"/>
      <c r="JS93" s="183"/>
      <c r="JT93" s="183"/>
      <c r="JU93" s="183"/>
      <c r="JV93" s="183"/>
      <c r="JW93" s="183"/>
      <c r="JX93" s="183"/>
      <c r="JY93" s="183"/>
      <c r="JZ93" s="183"/>
      <c r="KA93" s="183"/>
      <c r="KB93" s="183"/>
      <c r="KC93" s="183"/>
      <c r="KD93" s="183"/>
      <c r="KE93" s="183"/>
      <c r="KF93" s="183"/>
      <c r="KG93" s="183"/>
      <c r="KH93" s="183"/>
      <c r="KI93" s="183"/>
      <c r="KJ93" s="183"/>
      <c r="KK93" s="183"/>
      <c r="KL93" s="183"/>
      <c r="KM93" s="183"/>
      <c r="KN93" s="183"/>
      <c r="KO93" s="183"/>
      <c r="KP93" s="183"/>
      <c r="KQ93" s="183"/>
      <c r="KR93" s="183"/>
      <c r="KS93" s="183"/>
      <c r="KT93" s="183"/>
      <c r="KU93" s="183"/>
      <c r="KV93" s="183"/>
      <c r="KW93" s="183"/>
      <c r="KX93" s="183"/>
      <c r="KY93" s="183"/>
      <c r="KZ93" s="183"/>
      <c r="LA93" s="183"/>
      <c r="LB93" s="183"/>
      <c r="LC93" s="183"/>
      <c r="LD93" s="183"/>
      <c r="LE93" s="133"/>
    </row>
    <row r="94" spans="1:338" ht="14.45" hidden="1" customHeight="1">
      <c r="A94" s="122">
        <v>132</v>
      </c>
      <c r="B94" s="122">
        <f>COUNTIFS($D$3:D94,D94,$F$3:F94,F94)</f>
        <v>1</v>
      </c>
      <c r="C94" s="184">
        <v>8744</v>
      </c>
      <c r="D94" s="398" t="s">
        <v>909</v>
      </c>
      <c r="E94" s="188" t="s">
        <v>910</v>
      </c>
      <c r="F94" s="187" t="s">
        <v>911</v>
      </c>
      <c r="G94" s="125">
        <v>16</v>
      </c>
      <c r="H94" s="398" t="s">
        <v>907</v>
      </c>
      <c r="I94" s="503" t="s">
        <v>912</v>
      </c>
      <c r="J94" s="504" t="s">
        <v>477</v>
      </c>
      <c r="K94" s="175" t="s">
        <v>478</v>
      </c>
      <c r="L94" s="125">
        <v>24</v>
      </c>
      <c r="M94" s="188">
        <v>9</v>
      </c>
      <c r="N94" s="188" t="s">
        <v>513</v>
      </c>
      <c r="O94" s="125"/>
      <c r="P94" s="188" t="s">
        <v>904</v>
      </c>
      <c r="Q94" s="125"/>
      <c r="R94" s="125"/>
      <c r="S94" s="617" t="s">
        <v>598</v>
      </c>
      <c r="T94" s="573" t="s">
        <v>523</v>
      </c>
      <c r="U94" s="574" t="s">
        <v>484</v>
      </c>
      <c r="V94" s="609" t="s">
        <v>599</v>
      </c>
      <c r="W94" s="530" t="s">
        <v>506</v>
      </c>
      <c r="X94" s="530" t="s">
        <v>484</v>
      </c>
      <c r="Y94" s="530" t="s">
        <v>484</v>
      </c>
      <c r="Z94" s="680" t="s">
        <v>484</v>
      </c>
      <c r="AA94" s="611" t="s">
        <v>484</v>
      </c>
      <c r="AB94" s="125"/>
      <c r="AC94" s="166"/>
      <c r="AD94" s="618"/>
      <c r="AE94" s="125">
        <v>3</v>
      </c>
      <c r="AF94" s="125">
        <v>3200</v>
      </c>
      <c r="AG94" s="534" t="s">
        <v>507</v>
      </c>
      <c r="AH94" s="993"/>
      <c r="AK94" s="134">
        <v>54.1</v>
      </c>
      <c r="AO94" s="1024">
        <v>47.1</v>
      </c>
      <c r="AP94" s="137">
        <v>45.3</v>
      </c>
      <c r="AQ94" s="138">
        <v>6.7</v>
      </c>
      <c r="AR94" s="139">
        <f t="shared" si="42"/>
        <v>99.100000000000009</v>
      </c>
      <c r="AS94" s="140">
        <f t="shared" si="43"/>
        <v>1.0397350993377485</v>
      </c>
      <c r="AT94" s="141">
        <f t="shared" si="44"/>
        <v>6.966225165562915</v>
      </c>
      <c r="AU94" s="142">
        <f t="shared" si="45"/>
        <v>0.90576923076923077</v>
      </c>
      <c r="AV94" s="143">
        <v>41.4009</v>
      </c>
      <c r="AW94" s="143">
        <f t="shared" si="40"/>
        <v>87.9</v>
      </c>
      <c r="AX94" s="144">
        <v>3.3440999999999996</v>
      </c>
      <c r="AY94" s="143">
        <v>7.1</v>
      </c>
      <c r="AZ94" s="149" t="s">
        <v>487</v>
      </c>
      <c r="BA94" s="204">
        <v>9.7999999999999989</v>
      </c>
      <c r="BB94" s="205">
        <v>2.5999999999999999E-2</v>
      </c>
      <c r="BD94" s="320"/>
      <c r="BG94" s="145"/>
      <c r="BH94" s="135">
        <v>448.18594104308386</v>
      </c>
      <c r="BI94" s="234">
        <v>0.61</v>
      </c>
      <c r="BJ94" s="122">
        <v>48.7</v>
      </c>
      <c r="BK94" s="122">
        <v>50.5</v>
      </c>
      <c r="BL94" s="150">
        <v>0.96435643564356444</v>
      </c>
      <c r="BM94" s="206">
        <v>0.2</v>
      </c>
      <c r="BN94" s="153">
        <f>BM94*100/AO94</f>
        <v>0.42462845010615707</v>
      </c>
      <c r="BO94" s="149" t="s">
        <v>487</v>
      </c>
      <c r="BP94" s="122">
        <v>12</v>
      </c>
      <c r="BQ94" s="147">
        <v>17.5</v>
      </c>
      <c r="BR94" s="174">
        <v>32937.398373983742</v>
      </c>
      <c r="BS94" s="153">
        <f>BX94+BZ94</f>
        <v>61.2</v>
      </c>
      <c r="BT94" s="145">
        <v>97.6</v>
      </c>
      <c r="BU94" s="174">
        <v>11581.880341880342</v>
      </c>
      <c r="BV94" s="145">
        <v>2.4000000000000057</v>
      </c>
      <c r="BW94" s="1039">
        <v>43.86</v>
      </c>
      <c r="BX94" s="145">
        <v>44.5</v>
      </c>
      <c r="BY94" s="145">
        <v>20.399999999999999</v>
      </c>
      <c r="BZ94" s="145">
        <v>16.7</v>
      </c>
      <c r="CA94" s="145">
        <v>7.66</v>
      </c>
      <c r="CB94" s="145">
        <v>34.4</v>
      </c>
      <c r="CC94" s="145">
        <v>15.8</v>
      </c>
      <c r="CD94" s="405">
        <v>2.62</v>
      </c>
      <c r="CJ94" s="122">
        <v>89</v>
      </c>
      <c r="CK94" s="135">
        <v>8509.6103896103887</v>
      </c>
      <c r="CL94" s="143">
        <f>BX94/BZ94</f>
        <v>2.6646706586826348</v>
      </c>
      <c r="CM94" s="145"/>
      <c r="CN94" s="145"/>
      <c r="CO94" s="145"/>
      <c r="CP94" s="320"/>
      <c r="CT94" s="145"/>
      <c r="CU94" s="145"/>
      <c r="CV94" s="145"/>
      <c r="CW94" s="145"/>
      <c r="CX94" s="145"/>
      <c r="CY94" s="209"/>
      <c r="CZ94" s="145"/>
      <c r="DA94" s="209" t="s">
        <v>524</v>
      </c>
      <c r="DB94" s="149" t="s">
        <v>488</v>
      </c>
      <c r="DE94" s="125"/>
      <c r="DF94" s="125"/>
      <c r="DG94" s="125"/>
      <c r="DH94" s="414"/>
      <c r="DI94" s="160" t="s">
        <v>489</v>
      </c>
      <c r="DJ94" s="211" t="s">
        <v>507</v>
      </c>
      <c r="DK94" s="162">
        <v>2</v>
      </c>
      <c r="DL94" s="166"/>
      <c r="DM94" s="166"/>
      <c r="DN94" s="164">
        <v>0</v>
      </c>
      <c r="DO94" s="166"/>
      <c r="DP94" s="166"/>
      <c r="DQ94" s="166"/>
      <c r="DR94" s="165" t="s">
        <v>490</v>
      </c>
      <c r="DS94" s="125" t="s">
        <v>490</v>
      </c>
      <c r="DT94" s="125">
        <v>1771</v>
      </c>
      <c r="DU94" s="125">
        <v>7.3</v>
      </c>
      <c r="DV94" s="125">
        <v>92.7</v>
      </c>
      <c r="DW94" s="125" t="s">
        <v>490</v>
      </c>
      <c r="DX94" s="125" t="s">
        <v>490</v>
      </c>
      <c r="DY94" s="125" t="s">
        <v>490</v>
      </c>
      <c r="DZ94" s="125" t="s">
        <v>490</v>
      </c>
      <c r="EA94" s="125">
        <v>0</v>
      </c>
      <c r="EC94" s="166"/>
      <c r="ED94" s="166">
        <v>9</v>
      </c>
      <c r="EE94" s="166">
        <v>24</v>
      </c>
      <c r="EF94" s="166"/>
      <c r="EG94" s="166">
        <v>2</v>
      </c>
      <c r="EH94" s="166">
        <v>0</v>
      </c>
      <c r="EI94" s="166">
        <v>178</v>
      </c>
      <c r="EJ94" s="166">
        <v>60</v>
      </c>
      <c r="EK94" s="167">
        <f t="shared" ref="EK94:EK99" si="49">EJ94/(EI94*EI94*0.01*0.01)</f>
        <v>18.937002903673775</v>
      </c>
      <c r="EL94" s="166">
        <v>0</v>
      </c>
      <c r="EM94" s="166" t="s">
        <v>490</v>
      </c>
      <c r="EN94" s="166">
        <v>0</v>
      </c>
      <c r="EO94" s="166">
        <v>0</v>
      </c>
      <c r="EP94" s="166">
        <v>4</v>
      </c>
      <c r="EQ94" s="1230">
        <v>43256</v>
      </c>
      <c r="ER94" s="506">
        <v>8744</v>
      </c>
      <c r="ES94" s="611">
        <v>75</v>
      </c>
      <c r="ET94" s="611">
        <v>772029</v>
      </c>
      <c r="EU94" s="611">
        <v>2</v>
      </c>
      <c r="EV94" s="600">
        <v>20587.439999999999</v>
      </c>
      <c r="EW94" s="612">
        <v>32237</v>
      </c>
      <c r="EX94" s="613">
        <v>859.65333333333331</v>
      </c>
      <c r="EY94" s="563">
        <v>20631.68</v>
      </c>
      <c r="EZ94" s="252">
        <v>40</v>
      </c>
      <c r="FA94" s="619">
        <v>147273</v>
      </c>
      <c r="FB94" s="619">
        <v>3000</v>
      </c>
      <c r="FC94" s="175"/>
      <c r="FD94" s="620">
        <v>3681.8249999999998</v>
      </c>
      <c r="FE94" s="621">
        <v>11045.475</v>
      </c>
      <c r="FF94" s="622">
        <v>1.867885265233048</v>
      </c>
      <c r="FG94" s="566"/>
      <c r="FH94" s="614"/>
      <c r="FI94" s="518"/>
      <c r="FJ94" s="519"/>
      <c r="FK94" s="421"/>
      <c r="FL94" s="133"/>
      <c r="FM94" s="172">
        <v>4.1756203458678369</v>
      </c>
      <c r="FN94" s="213">
        <f>EX94/1000</f>
        <v>0.85965333333333327</v>
      </c>
      <c r="FP94" s="172">
        <v>4.1756203458678369</v>
      </c>
      <c r="FQ94" s="213">
        <v>0.85965333333333327</v>
      </c>
      <c r="FR94" s="222">
        <f>DT94/EX94</f>
        <v>2.0601327666966531</v>
      </c>
      <c r="FS94" s="222"/>
      <c r="FT94" s="223"/>
      <c r="FU94" s="223"/>
      <c r="FV94" s="223"/>
      <c r="GF94" s="175"/>
      <c r="GJ94" s="165"/>
      <c r="GK94" s="214">
        <v>43265</v>
      </c>
      <c r="GL94" s="1232" t="s">
        <v>497</v>
      </c>
      <c r="GM94" s="1231">
        <f t="shared" ref="GM94:GM99" si="50">DATEDIF(EQ94,GK94,"m")</f>
        <v>0</v>
      </c>
      <c r="GN94" s="178"/>
      <c r="GR94" s="165"/>
      <c r="GS94" s="165"/>
      <c r="GT94" s="165"/>
      <c r="GU94" s="122"/>
      <c r="HI94" s="991"/>
      <c r="HJ94" s="991"/>
      <c r="HK94" s="991"/>
      <c r="HL94" s="991"/>
      <c r="HM94" s="991"/>
      <c r="HN94" s="991"/>
      <c r="HO94" s="1022"/>
      <c r="HP94" s="1022"/>
      <c r="HQ94" s="991"/>
      <c r="HR94" s="991"/>
      <c r="HS94" s="991"/>
      <c r="HT94" s="991"/>
      <c r="HU94" s="991"/>
      <c r="HV94" s="991"/>
      <c r="HW94" s="991"/>
      <c r="HX94" s="991"/>
      <c r="HY94" s="991"/>
      <c r="HZ94" s="991"/>
      <c r="IA94" s="991"/>
      <c r="IB94" s="1022"/>
      <c r="IC94" s="991"/>
      <c r="ID94" s="991"/>
      <c r="IE94" s="991"/>
      <c r="IF94" s="991"/>
      <c r="IG94" s="991"/>
      <c r="IH94" s="991"/>
      <c r="II94" s="991"/>
      <c r="IJ94" s="991"/>
      <c r="IK94" s="1022"/>
      <c r="IL94" s="991"/>
      <c r="IM94" s="991"/>
      <c r="IN94" s="1022"/>
      <c r="IO94" s="991"/>
      <c r="IP94" s="991"/>
      <c r="IQ94" s="991"/>
      <c r="IR94" s="991"/>
      <c r="IS94" s="991"/>
      <c r="IT94" s="1022"/>
      <c r="IU94" s="991"/>
      <c r="IV94" s="991"/>
      <c r="IW94" s="991"/>
      <c r="IX94" s="991"/>
      <c r="IY94" s="991"/>
      <c r="IZ94" s="991"/>
      <c r="JA94" s="991"/>
      <c r="JB94" s="991"/>
      <c r="JC94" s="991"/>
      <c r="JD94" s="991"/>
      <c r="JE94" s="991"/>
      <c r="JF94" s="991"/>
      <c r="JG94" s="125"/>
      <c r="JH94" s="125"/>
      <c r="JI94" s="125"/>
      <c r="JJ94" s="182"/>
      <c r="JK94" s="183"/>
      <c r="JL94" s="183"/>
      <c r="JM94" s="183"/>
      <c r="JN94" s="183"/>
      <c r="JO94" s="183"/>
      <c r="JP94" s="183"/>
      <c r="JQ94" s="183"/>
      <c r="JR94" s="183"/>
      <c r="JS94" s="183"/>
      <c r="JT94" s="183"/>
      <c r="JU94" s="183"/>
      <c r="JV94" s="183"/>
      <c r="JW94" s="183"/>
      <c r="JX94" s="183"/>
      <c r="JY94" s="183"/>
      <c r="JZ94" s="183"/>
      <c r="KA94" s="183"/>
      <c r="KB94" s="183"/>
      <c r="KC94" s="183"/>
      <c r="KD94" s="183"/>
      <c r="KE94" s="183"/>
      <c r="KF94" s="183"/>
      <c r="KG94" s="183"/>
      <c r="KH94" s="183"/>
      <c r="KI94" s="183"/>
      <c r="KJ94" s="183"/>
      <c r="KK94" s="183"/>
      <c r="KL94" s="183"/>
      <c r="KM94" s="183"/>
      <c r="KN94" s="183"/>
      <c r="KO94" s="183"/>
      <c r="KP94" s="183"/>
      <c r="KQ94" s="183"/>
      <c r="KR94" s="183"/>
      <c r="KS94" s="183"/>
      <c r="KT94" s="183"/>
      <c r="KU94" s="183"/>
      <c r="KV94" s="183"/>
      <c r="KW94" s="183"/>
      <c r="KX94" s="183"/>
      <c r="KY94" s="183"/>
      <c r="KZ94" s="183"/>
      <c r="LA94" s="183"/>
      <c r="LB94" s="183"/>
      <c r="LC94" s="183"/>
      <c r="LD94" s="1434"/>
      <c r="LE94" s="125"/>
      <c r="LF94" s="125"/>
      <c r="LG94" s="125"/>
      <c r="LH94" s="125"/>
      <c r="LI94" s="125"/>
      <c r="LJ94" s="125"/>
      <c r="LK94" s="125"/>
      <c r="LL94" s="125"/>
      <c r="LM94" s="125"/>
      <c r="LN94" s="125"/>
      <c r="LO94" s="125"/>
      <c r="LP94" s="125"/>
      <c r="LQ94" s="125"/>
      <c r="LR94" s="175"/>
      <c r="LS94" s="175"/>
      <c r="LT94" s="175"/>
      <c r="LU94" s="175"/>
      <c r="LV94" s="175"/>
      <c r="LW94" s="175"/>
      <c r="LX94" s="175"/>
      <c r="LY94" s="183"/>
      <c r="LZ94" s="183"/>
    </row>
    <row r="95" spans="1:338" ht="14.45" hidden="1" customHeight="1">
      <c r="A95" s="122">
        <v>43</v>
      </c>
      <c r="B95" s="122">
        <f>COUNTIFS($D$3:D95,D95,$F$3:F95,F95)</f>
        <v>1</v>
      </c>
      <c r="C95" s="520">
        <v>8039</v>
      </c>
      <c r="D95" s="422" t="s">
        <v>1128</v>
      </c>
      <c r="E95" s="186" t="s">
        <v>1129</v>
      </c>
      <c r="F95" s="687">
        <v>5708261460</v>
      </c>
      <c r="G95" s="125">
        <v>61</v>
      </c>
      <c r="H95" s="529" t="s">
        <v>1130</v>
      </c>
      <c r="I95" s="189" t="s">
        <v>1131</v>
      </c>
      <c r="J95" s="190" t="s">
        <v>477</v>
      </c>
      <c r="K95" s="352" t="s">
        <v>478</v>
      </c>
      <c r="L95" s="225">
        <v>9</v>
      </c>
      <c r="M95" s="125">
        <v>6</v>
      </c>
      <c r="N95" s="188" t="s">
        <v>684</v>
      </c>
      <c r="O95" s="125"/>
      <c r="P95" s="188" t="s">
        <v>597</v>
      </c>
      <c r="Q95" s="225"/>
      <c r="R95" s="225"/>
      <c r="S95" s="694" t="s">
        <v>503</v>
      </c>
      <c r="T95" s="195" t="s">
        <v>523</v>
      </c>
      <c r="U95" s="196" t="s">
        <v>484</v>
      </c>
      <c r="V95" s="318" t="s">
        <v>599</v>
      </c>
      <c r="W95" s="197" t="s">
        <v>506</v>
      </c>
      <c r="X95" s="999" t="s">
        <v>484</v>
      </c>
      <c r="Y95" s="999" t="s">
        <v>484</v>
      </c>
      <c r="Z95" s="199"/>
      <c r="AA95" s="200"/>
      <c r="AB95" s="125"/>
      <c r="AC95" s="225"/>
      <c r="AD95" s="225"/>
      <c r="AE95" s="225"/>
      <c r="AF95" s="225"/>
      <c r="AG95" s="216" t="s">
        <v>485</v>
      </c>
      <c r="AH95" s="993"/>
      <c r="AK95" s="134"/>
      <c r="AM95" s="135"/>
      <c r="AO95" s="1024">
        <v>1.41</v>
      </c>
      <c r="AP95" s="137">
        <v>1.88</v>
      </c>
      <c r="AQ95" s="138">
        <v>95.4</v>
      </c>
      <c r="AR95" s="139">
        <f t="shared" si="42"/>
        <v>98.690000000000012</v>
      </c>
      <c r="AS95" s="140">
        <f t="shared" si="43"/>
        <v>0.75</v>
      </c>
      <c r="AT95" s="141">
        <f t="shared" si="44"/>
        <v>71.550000000000011</v>
      </c>
      <c r="AU95" s="142">
        <f t="shared" si="45"/>
        <v>1.4494243421052631E-2</v>
      </c>
      <c r="AV95" s="144">
        <v>1.289445</v>
      </c>
      <c r="AW95" s="143">
        <f t="shared" si="40"/>
        <v>91.45</v>
      </c>
      <c r="AX95" s="144">
        <v>5.0054999999999995E-2</v>
      </c>
      <c r="AY95" s="145">
        <v>3.55</v>
      </c>
      <c r="AZ95" s="149" t="s">
        <v>487</v>
      </c>
      <c r="BA95" s="204">
        <v>3.52</v>
      </c>
      <c r="BB95" s="205">
        <v>1.2999999999999999E-2</v>
      </c>
      <c r="BC95" s="148"/>
      <c r="BD95" s="148"/>
      <c r="BE95" s="149"/>
      <c r="BF95" s="149"/>
      <c r="BG95" s="145"/>
      <c r="BH95" s="149"/>
      <c r="BJ95" s="149">
        <v>75.400000000000006</v>
      </c>
      <c r="BK95" s="149">
        <v>23.7</v>
      </c>
      <c r="BL95" s="306">
        <v>3.1814345991561184</v>
      </c>
      <c r="BM95" s="206">
        <v>5.1999999999999998E-2</v>
      </c>
      <c r="BN95" s="153">
        <f>BM95*100/AO95</f>
        <v>3.687943262411348</v>
      </c>
      <c r="BO95" s="149" t="s">
        <v>487</v>
      </c>
      <c r="BP95" s="145">
        <v>31.6</v>
      </c>
      <c r="BQ95" s="217">
        <v>61.6</v>
      </c>
      <c r="BR95" s="152"/>
      <c r="BS95" s="153">
        <f>BX95+BZ95</f>
        <v>89.100000000000009</v>
      </c>
      <c r="BT95" s="153">
        <v>98.6</v>
      </c>
      <c r="BU95" s="174">
        <v>9014.5</v>
      </c>
      <c r="BV95" s="153">
        <v>1.4000000000000057</v>
      </c>
      <c r="BW95" s="1039">
        <v>2.0499999999999998</v>
      </c>
      <c r="BX95" s="153">
        <v>71.900000000000006</v>
      </c>
      <c r="BY95" s="153">
        <v>1.6</v>
      </c>
      <c r="BZ95" s="153">
        <v>17.2</v>
      </c>
      <c r="CA95" s="153">
        <v>0.38</v>
      </c>
      <c r="CB95" s="153">
        <v>3.14</v>
      </c>
      <c r="CC95" s="153">
        <v>7.0000000000000007E-2</v>
      </c>
      <c r="CD95" s="153">
        <v>1.7000000000000001E-2</v>
      </c>
      <c r="CL95" s="157">
        <f>BX95/BZ95</f>
        <v>4.1802325581395356</v>
      </c>
      <c r="CM95" s="145"/>
      <c r="CN95" s="145"/>
      <c r="CO95" s="145"/>
      <c r="CP95" s="148"/>
      <c r="CQ95" s="149"/>
      <c r="CR95" s="149"/>
      <c r="CS95" s="149"/>
      <c r="CT95" s="145"/>
      <c r="CU95" s="145"/>
      <c r="CV95" s="145"/>
      <c r="CW95" s="145"/>
      <c r="CX95" s="145"/>
      <c r="CY95" s="209"/>
      <c r="CZ95" s="145"/>
      <c r="DA95" s="209">
        <v>5</v>
      </c>
      <c r="DB95" s="158" t="s">
        <v>508</v>
      </c>
      <c r="DE95" s="125"/>
      <c r="DF95" s="125"/>
      <c r="DG95" s="125"/>
      <c r="DH95" s="414"/>
      <c r="DI95" s="210" t="s">
        <v>489</v>
      </c>
      <c r="DJ95" s="220" t="s">
        <v>485</v>
      </c>
      <c r="DK95" s="162">
        <v>2</v>
      </c>
      <c r="DL95" s="166"/>
      <c r="DM95" s="166"/>
      <c r="DN95" s="164">
        <v>1</v>
      </c>
      <c r="DO95" s="166"/>
      <c r="DP95" s="168"/>
      <c r="DQ95" s="166"/>
      <c r="DR95" s="165">
        <v>141.69999999999999</v>
      </c>
      <c r="DS95" s="125" t="s">
        <v>490</v>
      </c>
      <c r="DT95" s="125">
        <v>110844</v>
      </c>
      <c r="DU95" s="125">
        <v>96.2</v>
      </c>
      <c r="DV95" s="125">
        <v>3.8</v>
      </c>
      <c r="DW95" s="125" t="s">
        <v>490</v>
      </c>
      <c r="DX95" s="125" t="s">
        <v>490</v>
      </c>
      <c r="DY95" s="125" t="s">
        <v>490</v>
      </c>
      <c r="DZ95" s="125" t="s">
        <v>490</v>
      </c>
      <c r="EA95" s="125" t="s">
        <v>1132</v>
      </c>
      <c r="EC95" s="166"/>
      <c r="ED95" s="166">
        <v>6</v>
      </c>
      <c r="EE95" s="166">
        <v>9</v>
      </c>
      <c r="EF95" s="166"/>
      <c r="EG95" s="166">
        <v>2</v>
      </c>
      <c r="EH95" s="166">
        <v>1</v>
      </c>
      <c r="EI95" s="166">
        <v>180</v>
      </c>
      <c r="EJ95" s="166">
        <v>102</v>
      </c>
      <c r="EK95" s="167">
        <f t="shared" si="49"/>
        <v>31.481481481481481</v>
      </c>
      <c r="EL95" s="166">
        <v>2</v>
      </c>
      <c r="EM95" s="168">
        <v>43161</v>
      </c>
      <c r="EN95" s="166">
        <v>3</v>
      </c>
      <c r="EO95" s="166">
        <v>1</v>
      </c>
      <c r="EP95" s="166">
        <v>4</v>
      </c>
      <c r="EQ95" s="1230">
        <v>43111</v>
      </c>
      <c r="ER95" s="529">
        <v>8039</v>
      </c>
      <c r="ES95" s="409">
        <v>19.600000000000001</v>
      </c>
      <c r="ET95" s="200">
        <v>1000000</v>
      </c>
      <c r="EU95" s="200">
        <v>2</v>
      </c>
      <c r="EV95" s="508">
        <v>102040.81632653061</v>
      </c>
      <c r="EW95" s="581">
        <v>930000</v>
      </c>
      <c r="EX95" s="510">
        <v>94897.959183673462</v>
      </c>
      <c r="EY95" s="511">
        <v>854081.63265306118</v>
      </c>
      <c r="EZ95" s="584"/>
      <c r="FA95" s="200"/>
      <c r="FB95" s="200"/>
      <c r="FC95" s="200"/>
      <c r="FD95" s="200"/>
      <c r="FE95" s="581"/>
      <c r="FF95" s="581"/>
      <c r="FG95" s="1225"/>
      <c r="FH95" s="675">
        <v>1.1680335483870969</v>
      </c>
      <c r="FI95" s="719"/>
      <c r="FJ95" s="645">
        <v>110844</v>
      </c>
      <c r="FK95" s="203" t="s">
        <v>485</v>
      </c>
      <c r="FL95" s="133"/>
      <c r="FM95" s="172">
        <v>93</v>
      </c>
      <c r="FN95" s="213">
        <f>EX95/1000</f>
        <v>94.897959183673464</v>
      </c>
      <c r="FP95" s="172">
        <v>93</v>
      </c>
      <c r="FQ95" s="213">
        <v>94.897959183673464</v>
      </c>
      <c r="FR95" s="143">
        <f>DT95/EX95</f>
        <v>1.1680335483870969</v>
      </c>
      <c r="FS95" s="222"/>
      <c r="FT95" s="223"/>
      <c r="FU95" s="223"/>
      <c r="FV95" s="223"/>
      <c r="FW95" s="164">
        <v>1</v>
      </c>
      <c r="GF95" s="175"/>
      <c r="GJ95" s="165">
        <v>0</v>
      </c>
      <c r="GK95" s="691">
        <v>43160</v>
      </c>
      <c r="GL95" s="1232" t="s">
        <v>497</v>
      </c>
      <c r="GM95" s="1231">
        <f t="shared" si="50"/>
        <v>1</v>
      </c>
      <c r="GN95" s="178"/>
      <c r="GR95" s="165"/>
      <c r="GS95" s="165"/>
      <c r="GT95" s="165"/>
      <c r="GU95" s="122"/>
      <c r="HI95" s="991"/>
      <c r="HJ95" s="991"/>
      <c r="HK95" s="991"/>
      <c r="HL95" s="991"/>
      <c r="HM95" s="991"/>
      <c r="HN95" s="991"/>
      <c r="HO95" s="1022"/>
      <c r="HP95" s="1022"/>
      <c r="HQ95" s="991"/>
      <c r="HR95" s="991"/>
      <c r="HS95" s="991"/>
      <c r="HT95" s="991"/>
      <c r="HU95" s="991"/>
      <c r="HV95" s="991"/>
      <c r="HW95" s="991"/>
      <c r="HX95" s="991"/>
      <c r="HY95" s="991"/>
      <c r="HZ95" s="991"/>
      <c r="IA95" s="991"/>
      <c r="IB95" s="1022"/>
      <c r="IC95" s="991"/>
      <c r="ID95" s="991"/>
      <c r="IE95" s="991"/>
      <c r="IF95" s="991"/>
      <c r="IG95" s="991"/>
      <c r="IH95" s="991"/>
      <c r="II95" s="991"/>
      <c r="IJ95" s="991"/>
      <c r="IK95" s="1022"/>
      <c r="IL95" s="991"/>
      <c r="IM95" s="991"/>
      <c r="IN95" s="1022"/>
      <c r="IO95" s="991"/>
      <c r="IP95" s="991"/>
      <c r="IQ95" s="991"/>
      <c r="IR95" s="991"/>
      <c r="IS95" s="991"/>
      <c r="IT95" s="1022"/>
      <c r="IU95" s="991"/>
      <c r="IV95" s="991"/>
      <c r="IW95" s="991"/>
      <c r="IX95" s="991"/>
      <c r="IY95" s="991"/>
      <c r="IZ95" s="991"/>
      <c r="JA95" s="991"/>
      <c r="JB95" s="991"/>
      <c r="JC95" s="991"/>
      <c r="JD95" s="991"/>
      <c r="JE95" s="991"/>
      <c r="JF95" s="991"/>
      <c r="JG95" s="125"/>
      <c r="JH95" s="125"/>
      <c r="JI95" s="125"/>
      <c r="JJ95" s="182"/>
      <c r="JK95" s="183"/>
      <c r="JL95" s="183"/>
      <c r="JM95" s="183"/>
      <c r="JN95" s="183"/>
      <c r="JO95" s="183"/>
      <c r="JP95" s="183"/>
      <c r="JQ95" s="183"/>
      <c r="JR95" s="183"/>
      <c r="JS95" s="183"/>
      <c r="JT95" s="183"/>
      <c r="JU95" s="183"/>
      <c r="JV95" s="183"/>
      <c r="JW95" s="183"/>
      <c r="JX95" s="183"/>
      <c r="JY95" s="183"/>
      <c r="JZ95" s="183"/>
      <c r="KA95" s="183"/>
      <c r="KB95" s="183"/>
      <c r="KC95" s="183"/>
      <c r="KD95" s="183"/>
      <c r="KE95" s="183"/>
      <c r="KF95" s="183"/>
      <c r="KG95" s="183"/>
      <c r="KH95" s="183"/>
      <c r="KI95" s="183"/>
      <c r="KJ95" s="183"/>
      <c r="KK95" s="183"/>
      <c r="KL95" s="183"/>
      <c r="KM95" s="183"/>
      <c r="KN95" s="183"/>
      <c r="KO95" s="183"/>
      <c r="KP95" s="183"/>
      <c r="KQ95" s="183"/>
      <c r="KR95" s="183"/>
      <c r="KS95" s="183"/>
      <c r="KT95" s="183"/>
      <c r="KU95" s="183"/>
      <c r="KV95" s="183"/>
      <c r="KW95" s="183"/>
      <c r="KX95" s="183"/>
      <c r="KY95" s="183"/>
      <c r="KZ95" s="183"/>
      <c r="LA95" s="183"/>
      <c r="LB95" s="183"/>
      <c r="LC95" s="183"/>
      <c r="LD95" s="1434"/>
      <c r="LE95" s="125"/>
      <c r="LF95" s="125"/>
      <c r="LG95" s="125"/>
      <c r="LH95" s="125"/>
      <c r="LI95" s="125"/>
      <c r="LJ95" s="125"/>
      <c r="LK95" s="125"/>
      <c r="LL95" s="125"/>
      <c r="LM95" s="125"/>
      <c r="LN95" s="125"/>
      <c r="LO95" s="125"/>
      <c r="LP95" s="125"/>
      <c r="LQ95" s="125"/>
      <c r="LR95" s="175"/>
      <c r="LS95" s="175"/>
      <c r="LT95" s="175"/>
      <c r="LU95" s="175"/>
      <c r="LV95" s="175"/>
      <c r="LW95" s="175"/>
      <c r="LX95" s="175"/>
      <c r="LY95" s="183"/>
      <c r="LZ95" s="183"/>
    </row>
    <row r="96" spans="1:338" ht="14.45" hidden="1" customHeight="1">
      <c r="A96" s="122">
        <v>197</v>
      </c>
      <c r="B96" s="122">
        <f>COUNTIFS($D$3:D96,D96,$F$3:F96,F96)</f>
        <v>1</v>
      </c>
      <c r="C96" s="686">
        <v>6932</v>
      </c>
      <c r="D96" s="422" t="s">
        <v>1059</v>
      </c>
      <c r="E96" s="225" t="s">
        <v>1060</v>
      </c>
      <c r="F96" s="687">
        <v>416230462</v>
      </c>
      <c r="G96" s="125">
        <v>76</v>
      </c>
      <c r="H96" s="529" t="s">
        <v>1061</v>
      </c>
      <c r="I96" s="269" t="s">
        <v>512</v>
      </c>
      <c r="J96" s="190" t="s">
        <v>477</v>
      </c>
      <c r="K96" s="352" t="s">
        <v>478</v>
      </c>
      <c r="L96" s="225">
        <v>6</v>
      </c>
      <c r="M96" s="125">
        <v>2</v>
      </c>
      <c r="N96" s="522"/>
      <c r="O96" s="522"/>
      <c r="P96" s="709" t="s">
        <v>624</v>
      </c>
      <c r="Q96" s="192"/>
      <c r="R96" s="192"/>
      <c r="S96" s="197" t="s">
        <v>484</v>
      </c>
      <c r="T96" s="195" t="s">
        <v>484</v>
      </c>
      <c r="U96" s="195" t="s">
        <v>481</v>
      </c>
      <c r="V96" s="197" t="s">
        <v>484</v>
      </c>
      <c r="W96" s="677" t="s">
        <v>483</v>
      </c>
      <c r="X96" s="999" t="s">
        <v>481</v>
      </c>
      <c r="Y96" s="999" t="s">
        <v>484</v>
      </c>
      <c r="Z96" s="1097"/>
      <c r="AA96" s="1083">
        <v>155</v>
      </c>
      <c r="AB96" s="301">
        <v>361</v>
      </c>
      <c r="AC96" s="994"/>
      <c r="AD96" s="994"/>
      <c r="AE96" s="994"/>
      <c r="AF96" s="994"/>
      <c r="AG96" s="1125" t="s">
        <v>507</v>
      </c>
      <c r="AH96" s="1124" t="s">
        <v>1062</v>
      </c>
      <c r="AI96" s="122">
        <v>34.9</v>
      </c>
      <c r="AJ96" s="122">
        <v>92.5</v>
      </c>
      <c r="AK96" s="134">
        <v>32.282499999999999</v>
      </c>
      <c r="AL96" s="122">
        <v>67744</v>
      </c>
      <c r="AM96" s="135">
        <v>11.290666666666667</v>
      </c>
      <c r="AN96" s="122">
        <v>1</v>
      </c>
      <c r="AO96" s="1024">
        <v>48.3</v>
      </c>
      <c r="AP96" s="137">
        <v>21</v>
      </c>
      <c r="AQ96" s="138">
        <v>29.2</v>
      </c>
      <c r="AR96" s="139">
        <f t="shared" si="42"/>
        <v>98.5</v>
      </c>
      <c r="AS96" s="140">
        <f t="shared" si="43"/>
        <v>2.2999999999999998</v>
      </c>
      <c r="AT96" s="141">
        <f t="shared" si="44"/>
        <v>67.16</v>
      </c>
      <c r="AU96" s="142">
        <f t="shared" si="45"/>
        <v>0.96215139442231068</v>
      </c>
      <c r="AV96" s="143">
        <v>45.185000000000002</v>
      </c>
      <c r="AW96" s="143">
        <f t="shared" si="40"/>
        <v>93.550724637681157</v>
      </c>
      <c r="AX96" s="304">
        <v>0.7</v>
      </c>
      <c r="AY96" s="145">
        <f>AX96*100/AO96</f>
        <v>1.4492753623188406</v>
      </c>
      <c r="BB96" s="305">
        <v>3.5999999999999997E-2</v>
      </c>
      <c r="BC96" s="148"/>
      <c r="BD96" s="148"/>
      <c r="BG96" s="145"/>
      <c r="BJ96" s="143">
        <v>27.6</v>
      </c>
      <c r="BK96" s="143">
        <v>72.2</v>
      </c>
      <c r="BL96" s="306">
        <v>0.38145896656534956</v>
      </c>
      <c r="BM96" s="151" t="s">
        <v>487</v>
      </c>
      <c r="BN96" s="122" t="s">
        <v>487</v>
      </c>
      <c r="BO96" s="149" t="s">
        <v>487</v>
      </c>
      <c r="BP96" s="152">
        <v>18.599999999999998</v>
      </c>
      <c r="BQ96" s="307">
        <v>47.8</v>
      </c>
      <c r="BR96" s="218">
        <v>13905</v>
      </c>
      <c r="BS96" s="208"/>
      <c r="BT96" s="208"/>
      <c r="BU96" s="152"/>
      <c r="BV96" s="208"/>
      <c r="BW96" s="1056"/>
      <c r="BX96" s="208"/>
      <c r="BY96" s="208"/>
      <c r="BZ96" s="208"/>
      <c r="CA96" s="208"/>
      <c r="CB96" s="208"/>
      <c r="CC96" s="208"/>
      <c r="CD96" s="208"/>
      <c r="CM96" s="145"/>
      <c r="CN96" s="145"/>
      <c r="CO96" s="145"/>
      <c r="CP96" s="148"/>
      <c r="CT96" s="145"/>
      <c r="CU96" s="145"/>
      <c r="CV96" s="145"/>
      <c r="CW96" s="145"/>
      <c r="CX96" s="145"/>
      <c r="CY96" s="158"/>
      <c r="CZ96" s="145"/>
      <c r="DA96" s="158">
        <v>2</v>
      </c>
      <c r="DB96" s="237" t="s">
        <v>301</v>
      </c>
      <c r="DE96" s="308"/>
      <c r="DF96" s="308"/>
      <c r="DG96" s="308"/>
      <c r="DH96" s="579"/>
      <c r="DI96" s="296" t="s">
        <v>515</v>
      </c>
      <c r="DJ96" s="309" t="s">
        <v>507</v>
      </c>
      <c r="DK96" s="162">
        <v>2</v>
      </c>
      <c r="DL96" s="163" t="s">
        <v>512</v>
      </c>
      <c r="DM96" s="163" t="s">
        <v>512</v>
      </c>
      <c r="DN96" s="164">
        <v>0</v>
      </c>
      <c r="DO96" s="163">
        <v>0</v>
      </c>
      <c r="DP96" s="168" t="s">
        <v>490</v>
      </c>
      <c r="DQ96" s="163" t="s">
        <v>490</v>
      </c>
      <c r="DR96" s="165" t="s">
        <v>490</v>
      </c>
      <c r="DS96" s="125" t="s">
        <v>490</v>
      </c>
      <c r="DT96" s="125">
        <v>361</v>
      </c>
      <c r="DU96" s="125">
        <v>0.29399999999999998</v>
      </c>
      <c r="DV96" s="125">
        <v>0.70599999999999996</v>
      </c>
      <c r="DW96" s="125" t="s">
        <v>490</v>
      </c>
      <c r="DX96" s="125" t="s">
        <v>490</v>
      </c>
      <c r="DY96" s="125" t="s">
        <v>490</v>
      </c>
      <c r="DZ96" s="125" t="s">
        <v>490</v>
      </c>
      <c r="EA96" s="125">
        <v>0</v>
      </c>
      <c r="EC96" s="163">
        <v>2</v>
      </c>
      <c r="ED96" s="163">
        <v>2</v>
      </c>
      <c r="EE96" s="166">
        <v>6</v>
      </c>
      <c r="EF96" s="163">
        <v>20</v>
      </c>
      <c r="EG96" s="163">
        <v>2</v>
      </c>
      <c r="EH96" s="163">
        <v>0</v>
      </c>
      <c r="EI96" s="163">
        <v>160</v>
      </c>
      <c r="EJ96" s="163">
        <v>71</v>
      </c>
      <c r="EK96" s="167">
        <f t="shared" si="49"/>
        <v>27.734375</v>
      </c>
      <c r="EL96" s="163">
        <v>1</v>
      </c>
      <c r="EM96" s="168" t="s">
        <v>490</v>
      </c>
      <c r="EN96" s="169">
        <v>0</v>
      </c>
      <c r="EO96" s="163">
        <v>0</v>
      </c>
      <c r="EP96" s="163">
        <v>1</v>
      </c>
      <c r="EQ96" s="1238">
        <v>42908</v>
      </c>
      <c r="ER96" s="690">
        <v>6932</v>
      </c>
      <c r="ES96" s="1083"/>
      <c r="ET96" s="1083"/>
      <c r="EU96" s="1083"/>
      <c r="EV96" s="1083"/>
      <c r="EW96" s="1083"/>
      <c r="EX96" s="637"/>
      <c r="EY96" s="1135"/>
      <c r="EZ96" s="1083">
        <v>50</v>
      </c>
      <c r="FA96" s="1083">
        <v>210098</v>
      </c>
      <c r="FB96" s="1083">
        <v>10</v>
      </c>
      <c r="FC96" s="1074">
        <v>420.19600000000003</v>
      </c>
      <c r="FD96" s="1140">
        <v>146.648404</v>
      </c>
      <c r="FE96" s="1140"/>
      <c r="FF96" s="1135"/>
      <c r="FG96" s="638">
        <v>2.4616701590560783</v>
      </c>
      <c r="FH96" s="1081"/>
      <c r="FI96" s="590" t="e">
        <v>#DIV/0!</v>
      </c>
      <c r="FJ96" s="645">
        <v>361</v>
      </c>
      <c r="FK96" s="1124" t="s">
        <v>1062</v>
      </c>
      <c r="FL96" s="133"/>
      <c r="FM96" s="122">
        <v>34.9</v>
      </c>
      <c r="FP96" s="172">
        <v>34.9</v>
      </c>
      <c r="FQ96" s="213">
        <f>FD96/1000</f>
        <v>0.14664840400000001</v>
      </c>
      <c r="FR96" s="133"/>
      <c r="FS96" s="133"/>
      <c r="GF96" s="175"/>
      <c r="GJ96" s="165"/>
      <c r="GK96" s="714">
        <v>42961</v>
      </c>
      <c r="GL96" s="1232" t="s">
        <v>497</v>
      </c>
      <c r="GM96" s="1231">
        <f t="shared" si="50"/>
        <v>1</v>
      </c>
      <c r="GN96" s="178"/>
      <c r="GR96" s="165"/>
      <c r="GS96" s="165"/>
      <c r="GT96" s="165"/>
      <c r="GU96" s="122"/>
      <c r="HI96" s="991"/>
      <c r="HJ96" s="991"/>
      <c r="HK96" s="991"/>
      <c r="HL96" s="991"/>
      <c r="HM96" s="991"/>
      <c r="HN96" s="991"/>
      <c r="HO96" s="1022"/>
      <c r="HP96" s="1022"/>
      <c r="HQ96" s="991"/>
      <c r="HR96" s="991"/>
      <c r="HS96" s="991"/>
      <c r="HT96" s="991"/>
      <c r="HU96" s="991"/>
      <c r="HV96" s="991"/>
      <c r="HW96" s="991"/>
      <c r="HX96" s="991"/>
      <c r="HY96" s="991"/>
      <c r="HZ96" s="991"/>
      <c r="IA96" s="991"/>
      <c r="IB96" s="1022"/>
      <c r="IC96" s="991"/>
      <c r="ID96" s="991"/>
      <c r="IE96" s="991"/>
      <c r="IF96" s="991"/>
      <c r="IG96" s="991"/>
      <c r="IH96" s="991"/>
      <c r="II96" s="991"/>
      <c r="IJ96" s="991"/>
      <c r="IK96" s="1022"/>
      <c r="IL96" s="991"/>
      <c r="IM96" s="991"/>
      <c r="IN96" s="1022"/>
      <c r="IO96" s="991"/>
      <c r="IP96" s="991"/>
      <c r="IQ96" s="991"/>
      <c r="IR96" s="991"/>
      <c r="IS96" s="991"/>
      <c r="IT96" s="1022"/>
      <c r="IU96" s="991"/>
      <c r="IV96" s="991"/>
      <c r="IW96" s="991"/>
      <c r="IX96" s="991"/>
      <c r="IY96" s="991"/>
      <c r="IZ96" s="991"/>
      <c r="JA96" s="991"/>
      <c r="JB96" s="991"/>
      <c r="JC96" s="991"/>
      <c r="JD96" s="991"/>
      <c r="JE96" s="991"/>
      <c r="JF96" s="991"/>
      <c r="JG96" s="125"/>
      <c r="JH96" s="125"/>
      <c r="JI96" s="125"/>
      <c r="JJ96" s="182"/>
      <c r="JK96" s="183"/>
      <c r="JL96" s="183"/>
      <c r="JM96" s="183"/>
      <c r="JN96" s="183"/>
      <c r="JO96" s="183"/>
      <c r="JP96" s="183"/>
      <c r="JQ96" s="183"/>
      <c r="JR96" s="183"/>
      <c r="JS96" s="183"/>
      <c r="JT96" s="183"/>
      <c r="JU96" s="183"/>
      <c r="JV96" s="183"/>
      <c r="JW96" s="183"/>
      <c r="JX96" s="183"/>
      <c r="JY96" s="183"/>
      <c r="JZ96" s="183"/>
      <c r="KA96" s="183"/>
      <c r="KB96" s="183"/>
      <c r="KC96" s="183"/>
      <c r="KD96" s="183"/>
      <c r="KE96" s="183"/>
      <c r="KF96" s="183"/>
      <c r="KG96" s="183"/>
      <c r="KH96" s="183"/>
      <c r="KI96" s="183"/>
      <c r="KJ96" s="183"/>
      <c r="KK96" s="183"/>
      <c r="KL96" s="183"/>
      <c r="KM96" s="183"/>
      <c r="KN96" s="183"/>
      <c r="KO96" s="183"/>
      <c r="KP96" s="183"/>
      <c r="KQ96" s="183"/>
      <c r="KR96" s="183"/>
      <c r="KS96" s="183"/>
      <c r="KT96" s="183"/>
      <c r="KU96" s="183"/>
      <c r="KV96" s="183"/>
      <c r="KW96" s="183"/>
      <c r="KX96" s="183"/>
      <c r="KY96" s="183"/>
      <c r="KZ96" s="183"/>
      <c r="LA96" s="183"/>
      <c r="LB96" s="183"/>
      <c r="LC96" s="183"/>
      <c r="LD96" s="1434"/>
      <c r="LE96" s="125"/>
      <c r="LF96" s="125"/>
      <c r="LG96" s="125"/>
      <c r="LH96" s="125"/>
      <c r="LI96" s="125"/>
      <c r="LJ96" s="125"/>
      <c r="LK96" s="125"/>
      <c r="LL96" s="125"/>
      <c r="LM96" s="125"/>
      <c r="LN96" s="125"/>
      <c r="LO96" s="125"/>
      <c r="LP96" s="125"/>
      <c r="LQ96" s="125"/>
      <c r="LR96" s="175"/>
      <c r="LS96" s="175"/>
      <c r="LT96" s="175"/>
      <c r="LU96" s="175"/>
      <c r="LV96" s="175"/>
      <c r="LW96" s="175"/>
      <c r="LX96" s="175"/>
      <c r="LY96" s="183"/>
      <c r="LZ96" s="183"/>
    </row>
    <row r="97" spans="1:338" ht="14.45" hidden="1" customHeight="1">
      <c r="A97" s="122">
        <v>7</v>
      </c>
      <c r="B97" s="122">
        <f>COUNTIFS($D$3:D97,D97,$F$3:F97,F97)</f>
        <v>1</v>
      </c>
      <c r="C97" s="520">
        <v>7734</v>
      </c>
      <c r="D97" s="422" t="s">
        <v>1117</v>
      </c>
      <c r="E97" s="186" t="s">
        <v>1118</v>
      </c>
      <c r="F97" s="687">
        <v>465616414</v>
      </c>
      <c r="G97" s="125">
        <v>72</v>
      </c>
      <c r="H97" s="529" t="s">
        <v>1119</v>
      </c>
      <c r="I97" s="189" t="s">
        <v>1120</v>
      </c>
      <c r="J97" s="190" t="s">
        <v>477</v>
      </c>
      <c r="K97" s="352" t="s">
        <v>478</v>
      </c>
      <c r="L97" s="225">
        <v>20</v>
      </c>
      <c r="M97" s="188" t="s">
        <v>604</v>
      </c>
      <c r="N97" s="693" t="s">
        <v>490</v>
      </c>
      <c r="O97" s="693" t="s">
        <v>481</v>
      </c>
      <c r="P97" s="709" t="s">
        <v>502</v>
      </c>
      <c r="Q97" s="192"/>
      <c r="R97" s="192"/>
      <c r="S97" s="197" t="s">
        <v>503</v>
      </c>
      <c r="T97" s="195" t="s">
        <v>504</v>
      </c>
      <c r="U97" s="196" t="s">
        <v>484</v>
      </c>
      <c r="V97" s="197" t="s">
        <v>505</v>
      </c>
      <c r="W97" s="677" t="s">
        <v>506</v>
      </c>
      <c r="X97" s="999" t="s">
        <v>484</v>
      </c>
      <c r="Y97" s="999" t="s">
        <v>484</v>
      </c>
      <c r="Z97" s="1097"/>
      <c r="AA97" s="1083"/>
      <c r="AB97" s="201"/>
      <c r="AC97" s="715"/>
      <c r="AD97" s="715"/>
      <c r="AE97" s="715"/>
      <c r="AF97" s="715"/>
      <c r="AG97" s="698" t="s">
        <v>485</v>
      </c>
      <c r="AH97" s="1009"/>
      <c r="AK97" s="134"/>
      <c r="AM97" s="135"/>
      <c r="AO97" s="1024">
        <v>11.7</v>
      </c>
      <c r="AP97" s="137">
        <v>36.6</v>
      </c>
      <c r="AQ97" s="138">
        <v>49.3</v>
      </c>
      <c r="AR97" s="139">
        <f t="shared" si="42"/>
        <v>97.6</v>
      </c>
      <c r="AS97" s="140">
        <f t="shared" si="43"/>
        <v>0.31967213114754095</v>
      </c>
      <c r="AT97" s="141">
        <f t="shared" si="44"/>
        <v>15.759836065573769</v>
      </c>
      <c r="AU97" s="142">
        <f t="shared" si="45"/>
        <v>0.13620488940628636</v>
      </c>
      <c r="AV97" s="143">
        <v>10.97343</v>
      </c>
      <c r="AW97" s="143">
        <f t="shared" si="40"/>
        <v>93.79</v>
      </c>
      <c r="AX97" s="144">
        <v>0.14156999999999997</v>
      </c>
      <c r="AY97" s="145">
        <v>1.21</v>
      </c>
      <c r="AZ97" s="149" t="s">
        <v>487</v>
      </c>
      <c r="BA97" s="204">
        <v>44.800000000000004</v>
      </c>
      <c r="BB97" s="205">
        <v>9.2999999999999999E-2</v>
      </c>
      <c r="BC97" s="148"/>
      <c r="BD97" s="148"/>
      <c r="BE97" s="149"/>
      <c r="BF97" s="149"/>
      <c r="BG97" s="145"/>
      <c r="BH97" s="149"/>
      <c r="BJ97" s="149">
        <v>46</v>
      </c>
      <c r="BK97" s="149">
        <v>53.2</v>
      </c>
      <c r="BL97" s="150">
        <v>0.86466165413533835</v>
      </c>
      <c r="BM97" s="206">
        <v>8.3000000000000004E-2</v>
      </c>
      <c r="BN97" s="153">
        <f>BM97*100/AO97</f>
        <v>0.70940170940170955</v>
      </c>
      <c r="BO97" s="149" t="s">
        <v>487</v>
      </c>
      <c r="BP97" s="145">
        <v>79.2</v>
      </c>
      <c r="BQ97" s="217">
        <v>85.4</v>
      </c>
      <c r="BR97" s="152"/>
      <c r="BS97" s="153">
        <f t="shared" ref="BS97:BS102" si="51">BX97+BZ97</f>
        <v>36.400000000000006</v>
      </c>
      <c r="BT97" s="152">
        <v>97.6</v>
      </c>
      <c r="BU97" s="218">
        <v>12251.08108108108</v>
      </c>
      <c r="BV97" s="152">
        <f>100-BT97</f>
        <v>2.4000000000000057</v>
      </c>
      <c r="BW97" s="1039">
        <f t="shared" ref="BW97:BW102" si="52">BY97+CA97+CC97</f>
        <v>36.051000000000002</v>
      </c>
      <c r="BX97" s="152">
        <v>18.100000000000001</v>
      </c>
      <c r="BY97" s="145">
        <f>BX97*AP97/100</f>
        <v>6.6246</v>
      </c>
      <c r="BZ97" s="152">
        <v>18.3</v>
      </c>
      <c r="CA97" s="145">
        <f>BZ97*AP97/100</f>
        <v>6.6978000000000009</v>
      </c>
      <c r="CB97" s="152">
        <v>62.1</v>
      </c>
      <c r="CC97" s="145">
        <f>CB97*AP97/100</f>
        <v>22.7286</v>
      </c>
      <c r="CD97" s="152"/>
      <c r="CL97" s="143">
        <f t="shared" ref="CL97:CL102" si="53">BX97/BZ97</f>
        <v>0.98907103825136611</v>
      </c>
      <c r="CM97" s="145"/>
      <c r="CN97" s="145"/>
      <c r="CO97" s="145"/>
      <c r="CP97" s="148"/>
      <c r="CQ97" s="149"/>
      <c r="CR97" s="149"/>
      <c r="CS97" s="149"/>
      <c r="CT97" s="145"/>
      <c r="CU97" s="145"/>
      <c r="CV97" s="145"/>
      <c r="CW97" s="145"/>
      <c r="CX97" s="145"/>
      <c r="CY97" s="209"/>
      <c r="CZ97" s="145"/>
      <c r="DA97" s="209">
        <v>3</v>
      </c>
      <c r="DB97" s="149" t="s">
        <v>514</v>
      </c>
      <c r="DE97" s="125"/>
      <c r="DF97" s="125"/>
      <c r="DG97" s="125"/>
      <c r="DH97" s="414"/>
      <c r="DI97" s="296" t="s">
        <v>515</v>
      </c>
      <c r="DJ97" s="220" t="s">
        <v>485</v>
      </c>
      <c r="DK97" s="162">
        <v>2</v>
      </c>
      <c r="DL97" s="166"/>
      <c r="DM97" s="166"/>
      <c r="DN97" s="166" t="s">
        <v>686</v>
      </c>
      <c r="DO97" s="166"/>
      <c r="DP97" s="168"/>
      <c r="DQ97" s="166"/>
      <c r="DR97" s="165">
        <v>3.4</v>
      </c>
      <c r="DS97" s="125" t="s">
        <v>490</v>
      </c>
      <c r="DT97" s="125">
        <v>685</v>
      </c>
      <c r="DU97" s="125">
        <v>46.7</v>
      </c>
      <c r="DV97" s="125">
        <v>53.3</v>
      </c>
      <c r="DW97" s="125">
        <v>1.2</v>
      </c>
      <c r="DX97" s="125" t="s">
        <v>1121</v>
      </c>
      <c r="DY97" s="125" t="s">
        <v>490</v>
      </c>
      <c r="DZ97" s="125">
        <v>2.74</v>
      </c>
      <c r="EA97" s="125">
        <v>0</v>
      </c>
      <c r="EC97" s="166"/>
      <c r="ED97" s="166" t="s">
        <v>604</v>
      </c>
      <c r="EE97" s="166">
        <v>20</v>
      </c>
      <c r="EF97" s="166"/>
      <c r="EG97" s="166">
        <v>2</v>
      </c>
      <c r="EH97" s="166">
        <v>1</v>
      </c>
      <c r="EI97" s="166">
        <v>166</v>
      </c>
      <c r="EJ97" s="166">
        <v>82</v>
      </c>
      <c r="EK97" s="167">
        <f t="shared" si="49"/>
        <v>29.757584555087817</v>
      </c>
      <c r="EL97" s="166">
        <v>1</v>
      </c>
      <c r="EM97" s="168" t="s">
        <v>490</v>
      </c>
      <c r="EN97" s="166">
        <v>3</v>
      </c>
      <c r="EO97" s="166">
        <v>2</v>
      </c>
      <c r="EP97" s="166">
        <v>4</v>
      </c>
      <c r="EQ97" s="1230">
        <v>43076</v>
      </c>
      <c r="ER97" s="506">
        <v>7734</v>
      </c>
      <c r="ES97" s="599">
        <v>75</v>
      </c>
      <c r="ET97" s="700">
        <v>16295</v>
      </c>
      <c r="EU97" s="599">
        <v>1</v>
      </c>
      <c r="EV97" s="701">
        <v>217.26666666666668</v>
      </c>
      <c r="EW97" s="1086">
        <v>2089</v>
      </c>
      <c r="EX97" s="703">
        <v>27.853333333333332</v>
      </c>
      <c r="EY97" s="563">
        <v>557.06666666666661</v>
      </c>
      <c r="EZ97" s="599"/>
      <c r="FA97" s="599"/>
      <c r="FB97" s="599"/>
      <c r="FC97" s="599"/>
      <c r="FD97" s="717"/>
      <c r="FE97" s="598"/>
      <c r="FF97" s="598"/>
      <c r="FG97" s="1297"/>
      <c r="FH97" s="674">
        <v>24.593106749640977</v>
      </c>
      <c r="FI97" s="675"/>
      <c r="FJ97" s="676">
        <v>685</v>
      </c>
      <c r="FK97" s="718" t="s">
        <v>485</v>
      </c>
      <c r="FL97"/>
      <c r="FM97" s="172">
        <v>12.819883399815895</v>
      </c>
      <c r="FN97" s="213">
        <f>EX97/1000</f>
        <v>2.7853333333333331E-2</v>
      </c>
      <c r="FP97" s="172">
        <v>12.819883399815895</v>
      </c>
      <c r="FQ97" s="213">
        <v>2.7853333333333331E-2</v>
      </c>
      <c r="FR97" s="222">
        <f>DT97/EX97</f>
        <v>24.593106749640977</v>
      </c>
      <c r="FS97" s="222"/>
      <c r="FT97" s="223"/>
      <c r="FU97" s="223"/>
      <c r="FV97" s="223"/>
      <c r="GF97" s="175"/>
      <c r="GJ97" s="165"/>
      <c r="GK97" s="691">
        <v>43111</v>
      </c>
      <c r="GL97" s="1232" t="s">
        <v>497</v>
      </c>
      <c r="GM97" s="1231">
        <f t="shared" si="50"/>
        <v>1</v>
      </c>
      <c r="GN97" s="178"/>
      <c r="GP97" s="340">
        <v>1.2</v>
      </c>
      <c r="GR97" s="165"/>
      <c r="GS97" s="165"/>
      <c r="GT97" s="165"/>
      <c r="GU97" s="122"/>
      <c r="HI97" s="991"/>
      <c r="HJ97" s="991"/>
      <c r="HK97" s="991"/>
      <c r="HL97" s="991"/>
      <c r="HM97" s="991"/>
      <c r="HN97" s="991"/>
      <c r="HO97" s="1022"/>
      <c r="HP97" s="1022"/>
      <c r="HQ97" s="991"/>
      <c r="HR97" s="991"/>
      <c r="HS97" s="991"/>
      <c r="HT97" s="991"/>
      <c r="HU97" s="991"/>
      <c r="HV97" s="991"/>
      <c r="HW97" s="991"/>
      <c r="HX97" s="991"/>
      <c r="HY97" s="991"/>
      <c r="HZ97" s="991"/>
      <c r="IA97" s="991"/>
      <c r="IB97" s="1022"/>
      <c r="IC97" s="991"/>
      <c r="ID97" s="991"/>
      <c r="IE97" s="991"/>
      <c r="IF97" s="991"/>
      <c r="IG97" s="991"/>
      <c r="IH97" s="991"/>
      <c r="II97" s="991"/>
      <c r="IJ97" s="991"/>
      <c r="IK97" s="1022"/>
      <c r="IL97" s="991"/>
      <c r="IM97" s="991"/>
      <c r="IN97" s="1022"/>
      <c r="IO97" s="991"/>
      <c r="IP97" s="991"/>
      <c r="IQ97" s="991"/>
      <c r="IR97" s="991"/>
      <c r="IS97" s="991"/>
      <c r="IT97" s="1022"/>
      <c r="IU97" s="991"/>
      <c r="IV97" s="991"/>
      <c r="IW97" s="991"/>
      <c r="IX97" s="991"/>
      <c r="IY97" s="991"/>
      <c r="IZ97" s="991"/>
      <c r="JA97" s="991"/>
      <c r="JB97" s="991"/>
      <c r="JC97" s="991"/>
      <c r="JD97" s="991"/>
      <c r="JE97" s="991"/>
      <c r="JF97" s="991"/>
      <c r="JG97" s="125"/>
      <c r="JH97" s="125"/>
      <c r="JI97" s="125"/>
      <c r="JJ97" s="182"/>
      <c r="JK97" s="183"/>
      <c r="JL97" s="183"/>
      <c r="JM97" s="183"/>
      <c r="JN97" s="183"/>
      <c r="JO97" s="183"/>
      <c r="JP97" s="183"/>
      <c r="JQ97" s="183"/>
      <c r="JR97" s="183"/>
      <c r="JS97" s="183"/>
      <c r="JT97" s="183"/>
      <c r="JU97" s="183"/>
      <c r="JV97" s="183"/>
      <c r="JW97" s="183"/>
      <c r="JX97" s="183"/>
      <c r="JY97" s="183"/>
      <c r="JZ97" s="183"/>
      <c r="KA97" s="183"/>
      <c r="KB97" s="183"/>
      <c r="KC97" s="183"/>
      <c r="KD97" s="183"/>
      <c r="KE97" s="183"/>
      <c r="KF97" s="183"/>
      <c r="KG97" s="183"/>
      <c r="KH97" s="183"/>
      <c r="KI97" s="183"/>
      <c r="KJ97" s="183"/>
      <c r="KK97" s="183"/>
      <c r="KL97" s="183"/>
      <c r="KM97" s="183"/>
      <c r="KN97" s="183"/>
      <c r="KO97" s="183"/>
      <c r="KP97" s="183"/>
      <c r="KQ97" s="183"/>
      <c r="KR97" s="183"/>
      <c r="KS97" s="183"/>
      <c r="KT97" s="183"/>
      <c r="KU97" s="183"/>
      <c r="KV97" s="183"/>
      <c r="KW97" s="183"/>
      <c r="KX97" s="183"/>
      <c r="KY97" s="183"/>
      <c r="KZ97" s="183"/>
      <c r="LA97" s="183"/>
      <c r="LB97" s="183"/>
      <c r="LC97" s="183"/>
      <c r="LD97" s="1434"/>
      <c r="LE97" s="125"/>
      <c r="LF97" s="125"/>
      <c r="LG97" s="125"/>
      <c r="LH97" s="125"/>
      <c r="LI97" s="125"/>
      <c r="LJ97" s="125"/>
      <c r="LK97" s="125"/>
      <c r="LL97" s="125"/>
      <c r="LM97" s="125"/>
      <c r="LN97" s="125"/>
      <c r="LO97" s="125"/>
      <c r="LP97" s="125"/>
      <c r="LQ97" s="125"/>
      <c r="LR97" s="175"/>
      <c r="LS97" s="175"/>
      <c r="LT97" s="175"/>
      <c r="LU97" s="175"/>
      <c r="LV97" s="175"/>
      <c r="LW97" s="175"/>
      <c r="LX97" s="175"/>
      <c r="LY97" s="183"/>
      <c r="LZ97" s="183"/>
    </row>
    <row r="98" spans="1:338" ht="14.45" hidden="1" customHeight="1">
      <c r="A98" s="122">
        <v>218</v>
      </c>
      <c r="B98" s="122">
        <f>COUNTIFS($D$3:D98,D98,$F$3:F98,F98)</f>
        <v>2</v>
      </c>
      <c r="C98" s="268">
        <v>7043</v>
      </c>
      <c r="D98" s="398" t="s">
        <v>1079</v>
      </c>
      <c r="E98" s="125" t="s">
        <v>649</v>
      </c>
      <c r="F98" s="187">
        <v>470316041</v>
      </c>
      <c r="G98" s="125">
        <v>70</v>
      </c>
      <c r="H98" s="398" t="s">
        <v>672</v>
      </c>
      <c r="I98" s="572" t="s">
        <v>1080</v>
      </c>
      <c r="J98" s="504" t="s">
        <v>477</v>
      </c>
      <c r="K98" s="175" t="s">
        <v>478</v>
      </c>
      <c r="L98" s="125">
        <v>17</v>
      </c>
      <c r="M98" s="125">
        <v>1</v>
      </c>
      <c r="N98" s="125"/>
      <c r="O98" s="125"/>
      <c r="P98" s="553" t="s">
        <v>590</v>
      </c>
      <c r="Q98" s="553"/>
      <c r="R98" s="553"/>
      <c r="S98" s="530" t="s">
        <v>550</v>
      </c>
      <c r="T98" s="573" t="s">
        <v>481</v>
      </c>
      <c r="U98" s="574" t="s">
        <v>660</v>
      </c>
      <c r="V98" s="530" t="s">
        <v>481</v>
      </c>
      <c r="W98" s="575" t="s">
        <v>483</v>
      </c>
      <c r="X98" s="999" t="s">
        <v>484</v>
      </c>
      <c r="Y98" s="999" t="s">
        <v>653</v>
      </c>
      <c r="Z98" s="594"/>
      <c r="AA98" s="599"/>
      <c r="AB98" s="337">
        <v>453</v>
      </c>
      <c r="AC98" s="710"/>
      <c r="AD98" s="710"/>
      <c r="AE98" s="710"/>
      <c r="AF98" s="710"/>
      <c r="AG98" s="1186" t="s">
        <v>507</v>
      </c>
      <c r="AH98" s="1007" t="s">
        <v>675</v>
      </c>
      <c r="AI98" s="122">
        <v>68.099999999999994</v>
      </c>
      <c r="AJ98" s="122">
        <v>95.2</v>
      </c>
      <c r="AK98" s="134">
        <v>64.831199999999995</v>
      </c>
      <c r="AL98" s="122">
        <v>54446</v>
      </c>
      <c r="AM98" s="135">
        <v>12.810823529411765</v>
      </c>
      <c r="AN98" s="122">
        <v>4</v>
      </c>
      <c r="AO98" s="1024">
        <v>11.4</v>
      </c>
      <c r="AP98" s="137">
        <v>44.7</v>
      </c>
      <c r="AQ98" s="138">
        <v>42.5</v>
      </c>
      <c r="AR98" s="139">
        <f t="shared" si="42"/>
        <v>98.6</v>
      </c>
      <c r="AS98" s="140">
        <f t="shared" si="43"/>
        <v>0.25503355704697983</v>
      </c>
      <c r="AT98" s="141">
        <f t="shared" si="44"/>
        <v>10.838926174496644</v>
      </c>
      <c r="AU98" s="142">
        <f t="shared" si="45"/>
        <v>0.13073394495412843</v>
      </c>
      <c r="AV98" s="143">
        <v>8.73</v>
      </c>
      <c r="AW98" s="143">
        <f t="shared" si="40"/>
        <v>76.578947368421055</v>
      </c>
      <c r="AX98" s="144">
        <v>2.0999999999999996</v>
      </c>
      <c r="AY98" s="145">
        <f>AX98*100/AO98</f>
        <v>18.421052631578945</v>
      </c>
      <c r="AZ98" s="338">
        <v>3.22</v>
      </c>
      <c r="BA98" s="204"/>
      <c r="BB98" s="305">
        <v>0.11</v>
      </c>
      <c r="BC98" s="148"/>
      <c r="BD98" s="148"/>
      <c r="BG98" s="145"/>
      <c r="BI98" s="234">
        <v>14.9</v>
      </c>
      <c r="BJ98" s="143">
        <v>44.3</v>
      </c>
      <c r="BK98" s="143">
        <v>53.9</v>
      </c>
      <c r="BL98" s="150">
        <v>0.82133333333333336</v>
      </c>
      <c r="BM98" s="151" t="s">
        <v>487</v>
      </c>
      <c r="BN98" s="122" t="s">
        <v>487</v>
      </c>
      <c r="BO98" s="149" t="s">
        <v>487</v>
      </c>
      <c r="BP98" s="152">
        <v>15.25</v>
      </c>
      <c r="BQ98" s="307">
        <v>45.45</v>
      </c>
      <c r="BR98" s="218">
        <v>51991.071428571435</v>
      </c>
      <c r="BS98" s="153">
        <f t="shared" si="51"/>
        <v>65.800000000000011</v>
      </c>
      <c r="BT98" s="152">
        <v>94.2</v>
      </c>
      <c r="BU98" s="218">
        <v>14178</v>
      </c>
      <c r="BV98" s="152">
        <f>100-BT98</f>
        <v>5.7999999999999972</v>
      </c>
      <c r="BW98" s="1039">
        <f t="shared" si="52"/>
        <v>44.565900000000006</v>
      </c>
      <c r="BX98" s="152">
        <v>26.1</v>
      </c>
      <c r="BY98" s="145">
        <f>BX98*AP98/100</f>
        <v>11.666700000000001</v>
      </c>
      <c r="BZ98" s="152">
        <v>39.700000000000003</v>
      </c>
      <c r="CA98" s="145">
        <f>BZ98*AP98/100</f>
        <v>17.745900000000002</v>
      </c>
      <c r="CB98" s="152">
        <v>33.9</v>
      </c>
      <c r="CC98" s="145">
        <f>CB98*AP98/100</f>
        <v>15.1533</v>
      </c>
      <c r="CD98" s="208"/>
      <c r="CE98" s="264">
        <v>99.9</v>
      </c>
      <c r="CF98" s="265">
        <v>13538.444444444445</v>
      </c>
      <c r="CG98" s="264">
        <v>98.5</v>
      </c>
      <c r="CH98" s="265">
        <v>8877.6315789473683</v>
      </c>
      <c r="CI98" s="264">
        <v>74.7</v>
      </c>
      <c r="CJ98" s="264">
        <v>90.8</v>
      </c>
      <c r="CK98" s="265">
        <v>8727.6111111111113</v>
      </c>
      <c r="CL98" s="143">
        <f t="shared" si="53"/>
        <v>0.65743073047858946</v>
      </c>
      <c r="CM98" s="145"/>
      <c r="CN98" s="145"/>
      <c r="CO98" s="145"/>
      <c r="CP98" s="148"/>
      <c r="CT98" s="145"/>
      <c r="CU98" s="145"/>
      <c r="CV98" s="145"/>
      <c r="CW98" s="145"/>
      <c r="CX98" s="145"/>
      <c r="CY98" s="158"/>
      <c r="CZ98" s="145"/>
      <c r="DA98" s="158">
        <v>2</v>
      </c>
      <c r="DB98" s="158" t="s">
        <v>751</v>
      </c>
      <c r="DE98" s="308"/>
      <c r="DF98" s="308"/>
      <c r="DG98" s="308"/>
      <c r="DH98" s="579"/>
      <c r="DI98" s="160" t="s">
        <v>489</v>
      </c>
      <c r="DJ98" s="309" t="s">
        <v>507</v>
      </c>
      <c r="DK98" s="162">
        <v>2</v>
      </c>
      <c r="DL98" s="163" t="s">
        <v>741</v>
      </c>
      <c r="DM98" s="163" t="s">
        <v>476</v>
      </c>
      <c r="DN98" s="166" t="s">
        <v>686</v>
      </c>
      <c r="DO98" s="163">
        <v>0</v>
      </c>
      <c r="DP98" s="168" t="s">
        <v>490</v>
      </c>
      <c r="DQ98" s="163" t="s">
        <v>490</v>
      </c>
      <c r="DR98" s="165" t="s">
        <v>490</v>
      </c>
      <c r="DS98" s="125" t="s">
        <v>490</v>
      </c>
      <c r="DT98" s="125">
        <v>453</v>
      </c>
      <c r="DU98" s="125">
        <v>0.22700000000000001</v>
      </c>
      <c r="DV98" s="125">
        <v>0.77300000000000002</v>
      </c>
      <c r="DW98" s="125" t="s">
        <v>490</v>
      </c>
      <c r="DX98" s="125" t="s">
        <v>490</v>
      </c>
      <c r="DY98" s="125" t="s">
        <v>490</v>
      </c>
      <c r="DZ98" s="125" t="s">
        <v>490</v>
      </c>
      <c r="EA98" s="125">
        <v>0</v>
      </c>
      <c r="EC98" s="163">
        <v>2</v>
      </c>
      <c r="ED98" s="163">
        <v>1</v>
      </c>
      <c r="EE98" s="166">
        <v>17</v>
      </c>
      <c r="EF98" s="163">
        <v>50</v>
      </c>
      <c r="EG98" s="163">
        <v>3</v>
      </c>
      <c r="EH98" s="163">
        <v>1</v>
      </c>
      <c r="EI98" s="163">
        <v>179</v>
      </c>
      <c r="EJ98" s="163">
        <v>110</v>
      </c>
      <c r="EK98" s="167">
        <f t="shared" si="49"/>
        <v>34.331013389095219</v>
      </c>
      <c r="EL98" s="163">
        <v>0</v>
      </c>
      <c r="EM98" s="168" t="s">
        <v>490</v>
      </c>
      <c r="EN98" s="163">
        <v>2</v>
      </c>
      <c r="EO98" s="163">
        <v>2</v>
      </c>
      <c r="EP98" s="163">
        <v>4</v>
      </c>
      <c r="EQ98" s="1238">
        <v>42940</v>
      </c>
      <c r="ER98" s="580">
        <v>7043</v>
      </c>
      <c r="ES98" s="599"/>
      <c r="ET98" s="599"/>
      <c r="EU98" s="599"/>
      <c r="EV98" s="599"/>
      <c r="EW98" s="1086"/>
      <c r="EX98" s="1132"/>
      <c r="EY98" s="598"/>
      <c r="EZ98" s="599">
        <v>50</v>
      </c>
      <c r="FA98" s="599">
        <v>83976</v>
      </c>
      <c r="FB98" s="599">
        <v>10</v>
      </c>
      <c r="FC98" s="701">
        <v>167.952</v>
      </c>
      <c r="FD98" s="1139">
        <v>114.37531199999999</v>
      </c>
      <c r="FE98" s="1141"/>
      <c r="FF98" s="598"/>
      <c r="FG98" s="1142">
        <v>3.9606449335849683</v>
      </c>
      <c r="FH98" s="605"/>
      <c r="FI98" s="590" t="e">
        <v>#DIV/0!</v>
      </c>
      <c r="FJ98" s="606">
        <v>453</v>
      </c>
      <c r="FK98" s="718" t="s">
        <v>1076</v>
      </c>
      <c r="FL98" s="991"/>
      <c r="FM98" s="122">
        <v>68.099999999999994</v>
      </c>
      <c r="FN98" s="158"/>
      <c r="FO98" s="122"/>
      <c r="FP98" s="172">
        <v>68.099999999999994</v>
      </c>
      <c r="FQ98" s="213">
        <f>FD98/1000</f>
        <v>0.11437531199999999</v>
      </c>
      <c r="FR98" s="133"/>
      <c r="FS98" s="133"/>
      <c r="GF98" s="175"/>
      <c r="GJ98" s="165"/>
      <c r="GK98" s="294">
        <v>42984</v>
      </c>
      <c r="GL98" s="1232" t="s">
        <v>497</v>
      </c>
      <c r="GM98" s="1231">
        <f t="shared" si="50"/>
        <v>1</v>
      </c>
      <c r="GN98" s="178"/>
      <c r="GP98" s="179">
        <v>1.7896966425600001</v>
      </c>
      <c r="GR98" s="165"/>
      <c r="GS98" s="165"/>
      <c r="GT98" s="165"/>
      <c r="GU98" s="122"/>
      <c r="HI98" s="991"/>
      <c r="HJ98" s="991"/>
      <c r="HK98" s="991"/>
      <c r="HL98" s="991"/>
      <c r="HM98" s="991"/>
      <c r="HN98" s="991"/>
      <c r="HO98" s="1022"/>
      <c r="HP98" s="1022"/>
      <c r="HQ98" s="991"/>
      <c r="HR98" s="991"/>
      <c r="HS98" s="991"/>
      <c r="HT98" s="991"/>
      <c r="HU98" s="991"/>
      <c r="HV98" s="991"/>
      <c r="HW98" s="991"/>
      <c r="HX98" s="991"/>
      <c r="HY98" s="991"/>
      <c r="HZ98" s="991"/>
      <c r="IA98" s="991"/>
      <c r="IB98" s="1022"/>
      <c r="IC98" s="991"/>
      <c r="ID98" s="991"/>
      <c r="IE98" s="991"/>
      <c r="IF98" s="991"/>
      <c r="IG98" s="991"/>
      <c r="IH98" s="991"/>
      <c r="II98" s="991"/>
      <c r="IJ98" s="991"/>
      <c r="IK98" s="1022"/>
      <c r="IL98" s="991"/>
      <c r="IM98" s="991"/>
      <c r="IN98" s="1022"/>
      <c r="IO98" s="991"/>
      <c r="IP98" s="991"/>
      <c r="IQ98" s="991"/>
      <c r="IR98" s="991"/>
      <c r="IS98" s="991"/>
      <c r="IT98" s="1022"/>
      <c r="IU98" s="991"/>
      <c r="IV98" s="991"/>
      <c r="IW98" s="991"/>
      <c r="IX98" s="991"/>
      <c r="IY98" s="991"/>
      <c r="IZ98" s="991"/>
      <c r="JA98" s="991"/>
      <c r="JB98" s="991"/>
      <c r="JC98" s="991"/>
      <c r="JD98" s="991"/>
      <c r="JE98" s="991"/>
      <c r="JF98" s="991"/>
      <c r="JG98" s="125"/>
      <c r="JH98" s="125"/>
      <c r="JI98" s="125"/>
      <c r="JJ98" s="182"/>
      <c r="JK98" s="183"/>
      <c r="JL98" s="183"/>
      <c r="JM98" s="183"/>
      <c r="JN98" s="183"/>
      <c r="JO98" s="183"/>
      <c r="JP98" s="183"/>
      <c r="JQ98" s="183"/>
      <c r="JR98" s="183"/>
      <c r="JS98" s="183"/>
      <c r="JT98" s="183"/>
      <c r="JU98" s="183"/>
      <c r="JV98" s="183"/>
      <c r="JW98" s="183"/>
      <c r="JX98" s="183"/>
      <c r="JY98" s="183"/>
      <c r="JZ98" s="183"/>
      <c r="KA98" s="183"/>
      <c r="KB98" s="183"/>
      <c r="KC98" s="183"/>
      <c r="KD98" s="183"/>
      <c r="KE98" s="183"/>
      <c r="KF98" s="183"/>
      <c r="KG98" s="183"/>
      <c r="KH98" s="183"/>
      <c r="KI98" s="183"/>
      <c r="KJ98" s="183"/>
      <c r="KK98" s="183"/>
      <c r="KL98" s="183"/>
      <c r="KM98" s="183"/>
      <c r="KN98" s="183"/>
      <c r="KO98" s="183"/>
      <c r="KP98" s="183"/>
      <c r="KQ98" s="183"/>
      <c r="KR98" s="183"/>
      <c r="KS98" s="183"/>
      <c r="KT98" s="183"/>
      <c r="KU98" s="183"/>
      <c r="KV98" s="183"/>
      <c r="KW98" s="183"/>
      <c r="KX98" s="183"/>
      <c r="KY98" s="183"/>
      <c r="KZ98" s="183"/>
      <c r="LA98" s="183"/>
      <c r="LB98" s="183"/>
      <c r="LC98" s="183"/>
      <c r="LD98" s="1434"/>
      <c r="LE98" s="125"/>
      <c r="LF98" s="125"/>
      <c r="LG98" s="125"/>
      <c r="LH98" s="125"/>
      <c r="LI98" s="125"/>
      <c r="LJ98" s="125"/>
      <c r="LK98" s="125"/>
      <c r="LL98" s="125"/>
      <c r="LM98" s="125"/>
      <c r="LN98" s="125"/>
      <c r="LO98" s="125"/>
      <c r="LP98" s="125"/>
      <c r="LQ98" s="125"/>
      <c r="LR98" s="175"/>
      <c r="LS98" s="175"/>
      <c r="LT98" s="175"/>
      <c r="LU98" s="175"/>
      <c r="LV98" s="175"/>
      <c r="LW98" s="175"/>
      <c r="LX98" s="175"/>
      <c r="LY98" s="183"/>
      <c r="LZ98" s="183"/>
    </row>
    <row r="99" spans="1:338" ht="14.45" hidden="1" customHeight="1">
      <c r="A99" s="991">
        <v>229</v>
      </c>
      <c r="B99" s="122">
        <f>COUNTIFS($D$3:D99,D99,$F$3:F99,F99)</f>
        <v>1</v>
      </c>
      <c r="C99" s="686">
        <v>7124</v>
      </c>
      <c r="D99" s="422" t="s">
        <v>1084</v>
      </c>
      <c r="E99" s="186" t="s">
        <v>1085</v>
      </c>
      <c r="F99" s="687">
        <v>470729059</v>
      </c>
      <c r="G99" s="125">
        <v>70</v>
      </c>
      <c r="H99" s="529" t="s">
        <v>1086</v>
      </c>
      <c r="I99" s="189" t="s">
        <v>1087</v>
      </c>
      <c r="J99" s="190" t="s">
        <v>477</v>
      </c>
      <c r="K99" s="352" t="s">
        <v>478</v>
      </c>
      <c r="L99" s="225">
        <v>17</v>
      </c>
      <c r="M99" s="188" t="s">
        <v>1088</v>
      </c>
      <c r="N99" s="693"/>
      <c r="O99" s="693"/>
      <c r="P99" s="709" t="s">
        <v>673</v>
      </c>
      <c r="Q99" s="192"/>
      <c r="R99" s="192"/>
      <c r="S99" s="197" t="s">
        <v>550</v>
      </c>
      <c r="T99" s="195" t="s">
        <v>481</v>
      </c>
      <c r="U99" s="196" t="s">
        <v>660</v>
      </c>
      <c r="V99" s="197" t="s">
        <v>481</v>
      </c>
      <c r="W99" s="677" t="s">
        <v>483</v>
      </c>
      <c r="X99" s="999" t="s">
        <v>484</v>
      </c>
      <c r="Y99" s="999" t="s">
        <v>653</v>
      </c>
      <c r="Z99" s="1097"/>
      <c r="AA99" s="1083"/>
      <c r="AB99" s="301">
        <v>375</v>
      </c>
      <c r="AC99" s="864"/>
      <c r="AD99" s="864"/>
      <c r="AE99" s="864"/>
      <c r="AF99" s="864"/>
      <c r="AG99" s="718" t="s">
        <v>485</v>
      </c>
      <c r="AH99" s="1009"/>
      <c r="AI99" s="991">
        <v>6.57</v>
      </c>
      <c r="AJ99" s="991">
        <v>88.6</v>
      </c>
      <c r="AK99" s="1019">
        <v>5.8210199999999999</v>
      </c>
      <c r="AL99" s="991">
        <v>16119</v>
      </c>
      <c r="AM99" s="1022">
        <v>3.7927058823529411</v>
      </c>
      <c r="AN99" s="991">
        <v>4</v>
      </c>
      <c r="AO99" s="1024">
        <v>16.7</v>
      </c>
      <c r="AP99" s="1026">
        <v>79</v>
      </c>
      <c r="AQ99" s="1027">
        <v>1.0900000000000001</v>
      </c>
      <c r="AR99" s="139">
        <f t="shared" si="42"/>
        <v>96.79</v>
      </c>
      <c r="AS99" s="140">
        <f t="shared" si="43"/>
        <v>0.21139240506329113</v>
      </c>
      <c r="AT99" s="141">
        <f t="shared" si="44"/>
        <v>0.23041772151898735</v>
      </c>
      <c r="AU99" s="142">
        <f t="shared" si="45"/>
        <v>0.2085154201523286</v>
      </c>
      <c r="AV99" s="143">
        <v>14.664999999999999</v>
      </c>
      <c r="AW99" s="143">
        <f t="shared" si="40"/>
        <v>87.814371257485035</v>
      </c>
      <c r="AX99" s="1032">
        <v>1.2</v>
      </c>
      <c r="AY99" s="1020">
        <f>AX99*100/AO99</f>
        <v>7.1856287425149707</v>
      </c>
      <c r="AZ99" s="992" t="s">
        <v>487</v>
      </c>
      <c r="BA99" s="204">
        <v>17.212</v>
      </c>
      <c r="BB99" s="305">
        <v>0.54</v>
      </c>
      <c r="BC99" s="1042"/>
      <c r="BD99" s="1042"/>
      <c r="BE99" s="991"/>
      <c r="BF99" s="991"/>
      <c r="BG99" s="145"/>
      <c r="BH99" s="991"/>
      <c r="BI99" s="207" t="s">
        <v>487</v>
      </c>
      <c r="BJ99" s="1030">
        <v>28.4</v>
      </c>
      <c r="BK99" s="1030">
        <v>70.599999999999994</v>
      </c>
      <c r="BL99" s="1045">
        <v>0.40163934426229514</v>
      </c>
      <c r="BM99" s="1054" t="s">
        <v>487</v>
      </c>
      <c r="BN99" s="122" t="s">
        <v>487</v>
      </c>
      <c r="BO99" s="992" t="s">
        <v>487</v>
      </c>
      <c r="BP99" s="1036">
        <v>60</v>
      </c>
      <c r="BQ99" s="307">
        <v>19.149999999999999</v>
      </c>
      <c r="BR99" s="1249">
        <v>78458.21428571429</v>
      </c>
      <c r="BS99" s="153">
        <f t="shared" si="51"/>
        <v>84.7</v>
      </c>
      <c r="BT99" s="1036">
        <v>89.5</v>
      </c>
      <c r="BU99" s="1249">
        <v>16267.2</v>
      </c>
      <c r="BV99" s="1036">
        <f>100-BT99</f>
        <v>10.5</v>
      </c>
      <c r="BW99" s="1039">
        <f t="shared" si="52"/>
        <v>78.60499999999999</v>
      </c>
      <c r="BX99" s="1036">
        <v>45.7</v>
      </c>
      <c r="BY99" s="1020">
        <f>BX99*AP99/100</f>
        <v>36.103000000000002</v>
      </c>
      <c r="BZ99" s="1036">
        <v>39</v>
      </c>
      <c r="CA99" s="1020">
        <f>BZ99*AP99/100</f>
        <v>30.81</v>
      </c>
      <c r="CB99" s="1036">
        <v>14.8</v>
      </c>
      <c r="CC99" s="1020">
        <f>CB99*AP99/100</f>
        <v>11.692</v>
      </c>
      <c r="CD99" s="1056"/>
      <c r="CE99" s="1057">
        <v>91.5</v>
      </c>
      <c r="CF99" s="1058">
        <v>5574.333333333333</v>
      </c>
      <c r="CG99" s="1057">
        <v>77</v>
      </c>
      <c r="CH99" s="1058">
        <v>4455.105263157895</v>
      </c>
      <c r="CI99" s="1057">
        <v>9.4</v>
      </c>
      <c r="CJ99" s="1057">
        <v>73.400000000000006</v>
      </c>
      <c r="CK99" s="1058">
        <v>5112.0555555555557</v>
      </c>
      <c r="CL99" s="143">
        <f t="shared" si="53"/>
        <v>1.1717948717948719</v>
      </c>
      <c r="CM99" s="1020"/>
      <c r="CN99" s="145"/>
      <c r="CO99" s="145"/>
      <c r="CP99" s="1042"/>
      <c r="CQ99" s="991"/>
      <c r="CR99" s="991"/>
      <c r="CS99" s="991"/>
      <c r="CT99" s="1020"/>
      <c r="CU99" s="1020"/>
      <c r="CV99" s="145"/>
      <c r="CW99" s="145"/>
      <c r="CX99" s="1020"/>
      <c r="CY99" s="1050"/>
      <c r="CZ99" s="145"/>
      <c r="DA99" s="1050">
        <v>2</v>
      </c>
      <c r="DB99" s="1050" t="s">
        <v>488</v>
      </c>
      <c r="DC99" s="1007"/>
      <c r="DD99" s="1007"/>
      <c r="DE99" s="308">
        <v>186.83232704000002</v>
      </c>
      <c r="DF99" s="308">
        <v>27.145800749999996</v>
      </c>
      <c r="DG99" s="308">
        <v>0</v>
      </c>
      <c r="DH99" s="579">
        <v>37.209880840000011</v>
      </c>
      <c r="DI99" s="160" t="s">
        <v>489</v>
      </c>
      <c r="DJ99" s="161" t="s">
        <v>485</v>
      </c>
      <c r="DK99" s="162">
        <v>2</v>
      </c>
      <c r="DL99" s="163" t="s">
        <v>770</v>
      </c>
      <c r="DM99" s="163" t="s">
        <v>770</v>
      </c>
      <c r="DN99" s="164">
        <v>0</v>
      </c>
      <c r="DO99" s="163">
        <v>0</v>
      </c>
      <c r="DP99" s="168" t="s">
        <v>490</v>
      </c>
      <c r="DQ99" s="163" t="s">
        <v>490</v>
      </c>
      <c r="DR99" s="165" t="s">
        <v>490</v>
      </c>
      <c r="DS99" s="125" t="s">
        <v>490</v>
      </c>
      <c r="DT99" s="125">
        <v>375</v>
      </c>
      <c r="DU99" s="125">
        <v>0.13100000000000001</v>
      </c>
      <c r="DV99" s="125">
        <v>0.86899999999999999</v>
      </c>
      <c r="DW99" s="125" t="s">
        <v>490</v>
      </c>
      <c r="DX99" s="125" t="s">
        <v>490</v>
      </c>
      <c r="DY99" s="125" t="s">
        <v>490</v>
      </c>
      <c r="DZ99" s="125" t="s">
        <v>490</v>
      </c>
      <c r="EA99" s="125">
        <v>3</v>
      </c>
      <c r="EB99" s="991" t="s">
        <v>1089</v>
      </c>
      <c r="EC99" s="163">
        <v>2</v>
      </c>
      <c r="ED99" s="163" t="s">
        <v>1088</v>
      </c>
      <c r="EE99" s="166">
        <v>17</v>
      </c>
      <c r="EF99" s="163" t="s">
        <v>490</v>
      </c>
      <c r="EG99" s="163" t="s">
        <v>490</v>
      </c>
      <c r="EH99" s="163">
        <v>0</v>
      </c>
      <c r="EI99" s="163">
        <v>170</v>
      </c>
      <c r="EJ99" s="163">
        <v>90</v>
      </c>
      <c r="EK99" s="167">
        <f t="shared" si="49"/>
        <v>31.141868512110726</v>
      </c>
      <c r="EL99" s="163">
        <v>0</v>
      </c>
      <c r="EM99" s="168" t="s">
        <v>490</v>
      </c>
      <c r="EN99" s="163">
        <v>2</v>
      </c>
      <c r="EO99" s="163">
        <v>1</v>
      </c>
      <c r="EP99" s="163">
        <v>4</v>
      </c>
      <c r="EQ99" s="1238">
        <v>42949</v>
      </c>
      <c r="ER99" s="580">
        <v>7124</v>
      </c>
      <c r="ES99" s="599"/>
      <c r="ET99" s="599"/>
      <c r="EU99" s="599"/>
      <c r="EV99" s="599"/>
      <c r="EW99" s="1086"/>
      <c r="EX99" s="1132"/>
      <c r="EY99" s="598"/>
      <c r="EZ99" s="599">
        <v>100</v>
      </c>
      <c r="FA99" s="599">
        <v>276742</v>
      </c>
      <c r="FB99" s="599">
        <v>10</v>
      </c>
      <c r="FC99" s="701">
        <v>276.74200000000002</v>
      </c>
      <c r="FD99" s="1139">
        <v>18.181949400000001</v>
      </c>
      <c r="FE99" s="1141"/>
      <c r="FF99" s="598"/>
      <c r="FG99" s="1142">
        <v>20.624851150449246</v>
      </c>
      <c r="FH99" s="605"/>
      <c r="FI99" s="590" t="e">
        <v>#DIV/0!</v>
      </c>
      <c r="FJ99" s="645">
        <v>375</v>
      </c>
      <c r="FK99" s="718" t="s">
        <v>485</v>
      </c>
      <c r="FL99" s="1009"/>
      <c r="FM99" s="122">
        <v>6.57</v>
      </c>
      <c r="FN99" s="1088"/>
      <c r="FO99" s="1009"/>
      <c r="FP99" s="1060">
        <v>6.57</v>
      </c>
      <c r="FQ99" s="1087">
        <f>FD99/1000</f>
        <v>1.8181949400000001E-2</v>
      </c>
      <c r="FR99" s="1009"/>
      <c r="FS99" s="174">
        <v>50</v>
      </c>
      <c r="FT99" s="175" t="s">
        <v>536</v>
      </c>
      <c r="FV99" s="175" t="s">
        <v>1090</v>
      </c>
      <c r="FW99" s="125">
        <v>0</v>
      </c>
      <c r="FX99" s="125">
        <v>5</v>
      </c>
      <c r="FY99" s="125">
        <v>0</v>
      </c>
      <c r="FZ99" s="175" t="s">
        <v>1091</v>
      </c>
      <c r="GD99" s="125">
        <v>1</v>
      </c>
      <c r="GE99" s="175" t="s">
        <v>1092</v>
      </c>
      <c r="GF99" s="175" t="s">
        <v>1093</v>
      </c>
      <c r="GG99" s="125">
        <v>1</v>
      </c>
      <c r="GH99" s="175">
        <v>0</v>
      </c>
      <c r="GI99" s="175" t="s">
        <v>1094</v>
      </c>
      <c r="GJ99" s="165"/>
      <c r="GK99" s="691">
        <v>42997</v>
      </c>
      <c r="GL99" s="1230" t="s">
        <v>497</v>
      </c>
      <c r="GM99" s="1231">
        <f t="shared" si="50"/>
        <v>1</v>
      </c>
      <c r="GN99" s="178"/>
      <c r="GP99" s="179">
        <v>1.1799142798437501</v>
      </c>
      <c r="GR99" s="165"/>
      <c r="GS99" s="165"/>
      <c r="GT99" s="165"/>
      <c r="GU99" s="122"/>
      <c r="HI99" s="991"/>
      <c r="HJ99" s="991"/>
      <c r="HK99" s="991"/>
      <c r="HL99" s="991"/>
      <c r="HM99" s="991"/>
      <c r="HN99" s="991"/>
      <c r="HO99" s="1022"/>
      <c r="HP99" s="1022"/>
      <c r="HQ99" s="991"/>
      <c r="HR99" s="991"/>
      <c r="HS99" s="991"/>
      <c r="HT99" s="991"/>
      <c r="HU99" s="991"/>
      <c r="HV99" s="991"/>
      <c r="HW99" s="991"/>
      <c r="HX99" s="991"/>
      <c r="HY99" s="991"/>
      <c r="HZ99" s="991"/>
      <c r="IA99" s="991"/>
      <c r="IB99" s="1022"/>
      <c r="IC99" s="991"/>
      <c r="ID99" s="991"/>
      <c r="IE99" s="991"/>
      <c r="IF99" s="991"/>
      <c r="IG99" s="991"/>
      <c r="IH99" s="991"/>
      <c r="II99" s="991"/>
      <c r="IJ99" s="991"/>
      <c r="IK99" s="1022"/>
      <c r="IL99" s="991"/>
      <c r="IM99" s="991"/>
      <c r="IN99" s="1022"/>
      <c r="IO99" s="991"/>
      <c r="IP99" s="991"/>
      <c r="IQ99" s="991"/>
      <c r="IR99" s="991"/>
      <c r="IS99" s="991"/>
      <c r="IT99" s="1022"/>
      <c r="IU99" s="991"/>
      <c r="IV99" s="991"/>
      <c r="IW99" s="991"/>
      <c r="IX99" s="991"/>
      <c r="IY99" s="991"/>
      <c r="IZ99" s="991"/>
      <c r="JA99" s="991"/>
      <c r="JB99" s="991"/>
      <c r="JC99" s="991"/>
      <c r="JD99" s="991"/>
      <c r="JE99" s="991"/>
      <c r="JF99" s="991"/>
      <c r="JG99" s="125"/>
      <c r="JH99" s="125"/>
      <c r="JI99" s="125"/>
      <c r="JJ99" s="182"/>
      <c r="JK99" s="183"/>
      <c r="JL99" s="183"/>
      <c r="JM99" s="183"/>
      <c r="JN99" s="183"/>
      <c r="JO99" s="183"/>
      <c r="JP99" s="183"/>
      <c r="JQ99" s="183"/>
      <c r="JR99" s="183"/>
      <c r="JS99" s="183"/>
      <c r="JT99" s="183"/>
      <c r="JU99" s="183"/>
      <c r="JV99" s="183"/>
      <c r="JW99" s="183"/>
      <c r="JX99" s="183"/>
      <c r="JY99" s="183"/>
      <c r="JZ99" s="183"/>
      <c r="KA99" s="183"/>
      <c r="KB99" s="183"/>
      <c r="KC99" s="183"/>
      <c r="KD99" s="183"/>
      <c r="KE99" s="183"/>
      <c r="KF99" s="183"/>
      <c r="KG99" s="183"/>
      <c r="KH99" s="183"/>
      <c r="KI99" s="183"/>
      <c r="KJ99" s="183"/>
      <c r="KK99" s="183"/>
      <c r="KL99" s="183"/>
      <c r="KM99" s="183"/>
      <c r="KN99" s="183"/>
      <c r="KO99" s="183"/>
      <c r="KP99" s="183"/>
      <c r="KQ99" s="183"/>
      <c r="KR99" s="183"/>
      <c r="KS99" s="183"/>
      <c r="KT99" s="183"/>
      <c r="KU99" s="183"/>
      <c r="KV99" s="183"/>
      <c r="KW99" s="183"/>
      <c r="KX99" s="183"/>
      <c r="KY99" s="183"/>
      <c r="KZ99" s="183"/>
      <c r="LA99" s="183"/>
      <c r="LB99" s="183"/>
      <c r="LC99" s="183"/>
      <c r="LD99" s="1434"/>
      <c r="LE99" s="125"/>
      <c r="LF99" s="125"/>
      <c r="LG99" s="125"/>
      <c r="LH99" s="125"/>
      <c r="LI99" s="125"/>
      <c r="LJ99" s="125"/>
      <c r="LK99" s="125"/>
      <c r="LL99" s="125"/>
      <c r="LM99" s="125"/>
      <c r="LN99" s="125"/>
      <c r="LO99" s="125"/>
      <c r="LP99" s="125"/>
      <c r="LQ99" s="125"/>
      <c r="LR99" s="175"/>
      <c r="LS99" s="175"/>
      <c r="LT99" s="175"/>
      <c r="LU99" s="175"/>
      <c r="LV99" s="175"/>
      <c r="LW99" s="175"/>
      <c r="LX99" s="175"/>
      <c r="LY99" s="183"/>
      <c r="LZ99" s="183"/>
    </row>
    <row r="100" spans="1:338" ht="14.45" hidden="1" customHeight="1">
      <c r="A100" s="991">
        <v>142</v>
      </c>
      <c r="B100" s="122">
        <f>COUNTIFS($D$3:D100,D100,$F$3:F100,F100)</f>
        <v>1</v>
      </c>
      <c r="C100" s="184">
        <v>10631</v>
      </c>
      <c r="D100" s="398" t="s">
        <v>1594</v>
      </c>
      <c r="E100" s="188" t="s">
        <v>649</v>
      </c>
      <c r="F100" s="188">
        <v>490406010</v>
      </c>
      <c r="G100" s="125">
        <v>70</v>
      </c>
      <c r="H100" s="398" t="s">
        <v>1835</v>
      </c>
      <c r="I100" s="389" t="s">
        <v>1653</v>
      </c>
      <c r="J100" s="504" t="s">
        <v>477</v>
      </c>
      <c r="K100" s="188" t="s">
        <v>478</v>
      </c>
      <c r="L100" s="125">
        <v>8</v>
      </c>
      <c r="M100" s="188" t="s">
        <v>962</v>
      </c>
      <c r="N100" s="188" t="s">
        <v>684</v>
      </c>
      <c r="O100" s="125"/>
      <c r="P100" s="125" t="s">
        <v>1628</v>
      </c>
      <c r="Q100" s="125"/>
      <c r="R100" s="125"/>
      <c r="S100" s="530" t="s">
        <v>484</v>
      </c>
      <c r="T100" s="530" t="s">
        <v>484</v>
      </c>
      <c r="U100" s="530" t="s">
        <v>484</v>
      </c>
      <c r="V100" s="810" t="s">
        <v>549</v>
      </c>
      <c r="W100" s="530" t="s">
        <v>484</v>
      </c>
      <c r="X100" s="1008" t="s">
        <v>484</v>
      </c>
      <c r="Y100" s="1008" t="s">
        <v>484</v>
      </c>
      <c r="Z100" s="625"/>
      <c r="AA100" s="165" t="s">
        <v>1196</v>
      </c>
      <c r="AB100" s="125"/>
      <c r="AC100" s="696">
        <v>7524</v>
      </c>
      <c r="AD100" s="697">
        <v>376</v>
      </c>
      <c r="AE100" s="696" t="s">
        <v>484</v>
      </c>
      <c r="AF100" s="696" t="s">
        <v>484</v>
      </c>
      <c r="AG100" s="698" t="s">
        <v>1730</v>
      </c>
      <c r="AH100" s="1015">
        <v>200</v>
      </c>
      <c r="AI100" s="991"/>
      <c r="AJ100" s="991"/>
      <c r="AK100" s="1014"/>
      <c r="AL100" s="991"/>
      <c r="AM100" s="991"/>
      <c r="AN100" s="991"/>
      <c r="AO100" s="1024">
        <v>44.3</v>
      </c>
      <c r="AP100" s="1026">
        <v>15.8</v>
      </c>
      <c r="AQ100" s="1027">
        <v>36.5</v>
      </c>
      <c r="AR100" s="139">
        <f t="shared" si="42"/>
        <v>96.6</v>
      </c>
      <c r="AS100" s="140">
        <f t="shared" si="43"/>
        <v>2.8037974683544302</v>
      </c>
      <c r="AT100" s="141">
        <f t="shared" si="44"/>
        <v>102.3386075949367</v>
      </c>
      <c r="AU100" s="142">
        <f t="shared" si="45"/>
        <v>0.84703632887189295</v>
      </c>
      <c r="AV100" s="143">
        <v>39.205500000000001</v>
      </c>
      <c r="AW100" s="143">
        <f t="shared" si="40"/>
        <v>88.5</v>
      </c>
      <c r="AX100" s="1032">
        <v>2.8794999999999997</v>
      </c>
      <c r="AY100" s="1030">
        <v>6.5</v>
      </c>
      <c r="AZ100" s="992" t="s">
        <v>487</v>
      </c>
      <c r="BA100" s="204">
        <v>7.1099999999999994</v>
      </c>
      <c r="BB100" s="207" t="s">
        <v>487</v>
      </c>
      <c r="BC100" s="1040" t="s">
        <v>487</v>
      </c>
      <c r="BD100" s="1050"/>
      <c r="BE100" s="991"/>
      <c r="BF100" s="991"/>
      <c r="BG100" s="145"/>
      <c r="BH100" s="1022" t="s">
        <v>487</v>
      </c>
      <c r="BI100" s="234"/>
      <c r="BJ100" s="991">
        <v>57.4</v>
      </c>
      <c r="BK100" s="991">
        <v>42.6</v>
      </c>
      <c r="BL100" s="1044">
        <f>BJ100/BK100</f>
        <v>1.3474178403755868</v>
      </c>
      <c r="BM100" s="1054" t="s">
        <v>487</v>
      </c>
      <c r="BN100" s="122" t="s">
        <v>487</v>
      </c>
      <c r="BO100" s="992" t="s">
        <v>487</v>
      </c>
      <c r="BP100" s="1030">
        <v>14.399999999999999</v>
      </c>
      <c r="BQ100" s="234">
        <v>15.91</v>
      </c>
      <c r="BR100" s="1051" t="s">
        <v>487</v>
      </c>
      <c r="BS100" s="153">
        <f t="shared" si="51"/>
        <v>53.6</v>
      </c>
      <c r="BT100" s="1033" t="s">
        <v>487</v>
      </c>
      <c r="BU100" s="1053"/>
      <c r="BV100" s="1033" t="s">
        <v>487</v>
      </c>
      <c r="BW100" s="1039">
        <f t="shared" si="52"/>
        <v>15.8</v>
      </c>
      <c r="BX100" s="1050">
        <v>10.5</v>
      </c>
      <c r="BY100" s="1020">
        <f>BX100*AP100/(CB100+BZ100+BX100)</f>
        <v>1.6963190184049077</v>
      </c>
      <c r="BZ100" s="1050">
        <v>43.1</v>
      </c>
      <c r="CA100" s="1020">
        <f>BZ100*AP100/(CB100+BZ100+BX100)</f>
        <v>6.9629856850715743</v>
      </c>
      <c r="CB100" s="1050">
        <v>44.2</v>
      </c>
      <c r="CC100" s="1020">
        <f>CB100*AP100/(CB100+BZ100+BX100)</f>
        <v>7.1406952965235178</v>
      </c>
      <c r="CD100" s="1033" t="s">
        <v>487</v>
      </c>
      <c r="CE100" s="991"/>
      <c r="CF100" s="991"/>
      <c r="CG100" s="991"/>
      <c r="CH100" s="991"/>
      <c r="CI100" s="991"/>
      <c r="CJ100" s="991"/>
      <c r="CK100" s="1022" t="s">
        <v>487</v>
      </c>
      <c r="CL100" s="157">
        <f t="shared" si="53"/>
        <v>0.24361948955916474</v>
      </c>
      <c r="CM100" s="1020"/>
      <c r="CN100" s="145"/>
      <c r="CO100" s="145"/>
      <c r="CP100" s="1050"/>
      <c r="CQ100" s="991"/>
      <c r="CR100" s="991"/>
      <c r="CS100" s="991"/>
      <c r="CT100" s="1020"/>
      <c r="CU100" s="1059"/>
      <c r="CV100" s="236"/>
      <c r="CW100" s="145"/>
      <c r="CX100" s="1020"/>
      <c r="CY100" s="991"/>
      <c r="CZ100" s="145"/>
      <c r="DA100" s="1061">
        <v>4</v>
      </c>
      <c r="DB100" s="992" t="s">
        <v>1237</v>
      </c>
      <c r="DC100" s="1321">
        <f>AP100-(BY100+CA100+CC100)</f>
        <v>0</v>
      </c>
      <c r="DD100" s="1064" t="s">
        <v>1837</v>
      </c>
      <c r="DE100" s="125"/>
      <c r="DF100" s="125"/>
      <c r="DG100" s="125"/>
      <c r="DH100" s="414"/>
      <c r="DI100" s="125" t="s">
        <v>489</v>
      </c>
      <c r="DJ100" s="267" t="s">
        <v>507</v>
      </c>
      <c r="DK100" s="166">
        <v>2</v>
      </c>
      <c r="DL100" s="166"/>
      <c r="DM100" s="166" t="s">
        <v>476</v>
      </c>
      <c r="DN100" s="164">
        <v>0</v>
      </c>
      <c r="DO100" s="166">
        <v>1</v>
      </c>
      <c r="DP100" s="1302">
        <v>43356</v>
      </c>
      <c r="DQ100" s="166"/>
      <c r="DR100" s="165" t="s">
        <v>490</v>
      </c>
      <c r="DS100" s="125" t="s">
        <v>490</v>
      </c>
      <c r="DT100" s="125">
        <v>294</v>
      </c>
      <c r="DU100" s="125">
        <v>66.3</v>
      </c>
      <c r="DV100" s="125">
        <v>33.700000000000003</v>
      </c>
      <c r="DW100" s="125">
        <v>0.6</v>
      </c>
      <c r="DX100" s="125" t="s">
        <v>1121</v>
      </c>
      <c r="DY100" s="125" t="s">
        <v>490</v>
      </c>
      <c r="DZ100" s="125">
        <v>3.54</v>
      </c>
      <c r="EA100" s="125">
        <v>0</v>
      </c>
      <c r="EB100" s="991"/>
      <c r="EC100" s="242"/>
      <c r="ED100" s="242"/>
      <c r="EE100" s="166">
        <v>8</v>
      </c>
      <c r="EF100" s="166">
        <v>25</v>
      </c>
      <c r="EG100" s="166">
        <v>3</v>
      </c>
      <c r="EH100" s="166">
        <v>1</v>
      </c>
      <c r="EI100" s="166">
        <v>173</v>
      </c>
      <c r="EJ100" s="166">
        <v>83</v>
      </c>
      <c r="EK100" s="167">
        <v>27.7</v>
      </c>
      <c r="EL100" s="374">
        <v>2</v>
      </c>
      <c r="EM100" s="166"/>
      <c r="EN100" s="166">
        <v>3</v>
      </c>
      <c r="EO100" s="166">
        <v>2</v>
      </c>
      <c r="EP100" s="242"/>
      <c r="EQ100" s="176"/>
      <c r="ER100" s="628">
        <v>10631</v>
      </c>
      <c r="ES100" s="699">
        <v>53</v>
      </c>
      <c r="ET100" s="700">
        <v>240651</v>
      </c>
      <c r="EU100" s="700">
        <v>2</v>
      </c>
      <c r="EV100" s="701">
        <v>9081.1698113207549</v>
      </c>
      <c r="EW100" s="702">
        <v>1428</v>
      </c>
      <c r="EX100" s="703">
        <v>53.886792452830186</v>
      </c>
      <c r="EY100" s="563">
        <v>431.09433962264148</v>
      </c>
      <c r="EZ100" s="441"/>
      <c r="FA100" s="441"/>
      <c r="FB100" s="441"/>
      <c r="FC100" s="441"/>
      <c r="FD100" s="670"/>
      <c r="FE100" s="704"/>
      <c r="FF100" s="704"/>
      <c r="FG100" s="707"/>
      <c r="FH100" s="614"/>
      <c r="FI100" s="518"/>
      <c r="FJ100" s="519"/>
      <c r="FK100" s="708"/>
      <c r="FL100" s="1009"/>
      <c r="FM100" s="172">
        <f>EW100*100/ET100</f>
        <v>0.59339042846279466</v>
      </c>
      <c r="FN100" s="1087">
        <f>EX100/1000</f>
        <v>5.3886792452830186E-2</v>
      </c>
      <c r="FO100" s="1009"/>
      <c r="FP100" s="1060">
        <v>0.59339042846279466</v>
      </c>
      <c r="FQ100" s="1087">
        <v>5.3886792452830186E-2</v>
      </c>
      <c r="FR100" s="1090">
        <f>DT100/EX100</f>
        <v>5.4558823529411766</v>
      </c>
      <c r="FS100" s="222"/>
      <c r="FT100" s="223"/>
      <c r="FU100" s="223"/>
      <c r="FV100" s="223"/>
      <c r="FW100" s="166">
        <v>0</v>
      </c>
      <c r="FX100" s="166">
        <v>4</v>
      </c>
      <c r="FY100" s="166">
        <v>0</v>
      </c>
      <c r="FZ100" s="345"/>
      <c r="GA100" s="166">
        <v>0</v>
      </c>
      <c r="GB100" s="345"/>
      <c r="GC100" s="242"/>
      <c r="GD100" s="166">
        <v>1</v>
      </c>
      <c r="GE100" s="375">
        <v>43612</v>
      </c>
      <c r="GF100" s="345" t="s">
        <v>1521</v>
      </c>
      <c r="GG100" s="166"/>
      <c r="GH100" s="345"/>
      <c r="GI100" s="242" t="s">
        <v>923</v>
      </c>
      <c r="GJ100" s="1304">
        <f>DATEDIF(DP100,GK100,"m")</f>
        <v>6</v>
      </c>
      <c r="GK100" s="214">
        <v>43564</v>
      </c>
      <c r="GL100" s="1305" t="s">
        <v>1238</v>
      </c>
      <c r="GM100" s="177"/>
      <c r="GN100" s="178"/>
      <c r="GO100" s="874"/>
      <c r="GP100" s="340">
        <v>0.6</v>
      </c>
      <c r="GQ100" s="874"/>
      <c r="GR100" s="1213"/>
      <c r="GS100" s="1213"/>
      <c r="GT100" s="1213"/>
      <c r="GU100" s="875"/>
      <c r="GV100" s="166"/>
      <c r="GW100" s="166"/>
      <c r="GX100" s="166"/>
      <c r="GY100" s="166"/>
      <c r="GZ100" s="166"/>
      <c r="HA100" s="166"/>
      <c r="HB100" s="166"/>
      <c r="HC100" s="166"/>
      <c r="HD100" s="166"/>
      <c r="HE100" s="166"/>
      <c r="HF100" s="166"/>
      <c r="HG100" s="166"/>
      <c r="HH100" s="166"/>
      <c r="HI100" s="1050"/>
      <c r="HJ100" s="1050"/>
      <c r="HK100" s="1050"/>
      <c r="HL100" s="1050"/>
      <c r="HM100" s="1050"/>
      <c r="HN100" s="1050"/>
      <c r="HO100" s="1051"/>
      <c r="HP100" s="1051"/>
      <c r="HQ100" s="1050"/>
      <c r="HR100" s="1050"/>
      <c r="HS100" s="1050"/>
      <c r="HT100" s="1050"/>
      <c r="HU100" s="1050"/>
      <c r="HV100" s="1050"/>
      <c r="HW100" s="1050"/>
      <c r="HX100" s="1050"/>
      <c r="HY100" s="1050"/>
      <c r="HZ100" s="1050"/>
      <c r="IA100" s="1050"/>
      <c r="IB100" s="1051"/>
      <c r="IC100" s="1050"/>
      <c r="ID100" s="1050"/>
      <c r="IE100" s="1050"/>
      <c r="IF100" s="1050"/>
      <c r="IG100" s="1050"/>
      <c r="IH100" s="1050"/>
      <c r="II100" s="1050"/>
      <c r="IJ100" s="1050"/>
      <c r="IK100" s="1051"/>
      <c r="IL100" s="1050"/>
      <c r="IM100" s="1050"/>
      <c r="IN100" s="1051"/>
      <c r="IO100" s="1050"/>
      <c r="IP100" s="1050"/>
      <c r="IQ100" s="1050"/>
      <c r="IR100" s="1050"/>
      <c r="IS100" s="1050"/>
      <c r="IT100" s="1051"/>
      <c r="IU100" s="1050"/>
      <c r="IV100" s="1050"/>
      <c r="IW100" s="1050"/>
      <c r="IX100" s="1050"/>
      <c r="IY100" s="1050"/>
      <c r="IZ100" s="1050"/>
      <c r="JA100" s="1050"/>
      <c r="JB100" s="1050"/>
      <c r="JC100" s="1050"/>
      <c r="JD100" s="1050"/>
      <c r="JE100" s="1050"/>
      <c r="JF100" s="1050"/>
      <c r="JG100" s="1050"/>
      <c r="JH100" s="1050"/>
      <c r="JI100" s="1227"/>
      <c r="JJ100" s="182"/>
      <c r="JK100" s="183"/>
      <c r="JL100" s="183"/>
      <c r="JM100" s="183"/>
      <c r="JN100" s="183"/>
      <c r="JO100" s="183"/>
      <c r="JP100" s="183"/>
      <c r="JQ100" s="183"/>
      <c r="JR100" s="183"/>
      <c r="JS100" s="183"/>
      <c r="JT100" s="183"/>
      <c r="JU100" s="183"/>
      <c r="JV100" s="183"/>
      <c r="JW100" s="183"/>
      <c r="JX100" s="183"/>
      <c r="JY100" s="183"/>
      <c r="JZ100" s="183"/>
      <c r="KA100" s="183"/>
      <c r="KB100" s="183"/>
      <c r="KC100" s="183"/>
      <c r="KD100" s="183"/>
      <c r="KE100" s="183"/>
      <c r="KF100" s="183"/>
      <c r="KG100" s="183"/>
      <c r="KH100" s="183"/>
      <c r="KI100" s="183"/>
      <c r="KJ100" s="183"/>
      <c r="KK100" s="183"/>
      <c r="KL100" s="183"/>
      <c r="KM100" s="183"/>
      <c r="KN100" s="183"/>
      <c r="KO100" s="183"/>
      <c r="KP100" s="183"/>
      <c r="KQ100" s="183"/>
      <c r="KR100" s="183"/>
      <c r="KS100" s="183"/>
      <c r="KT100" s="183"/>
      <c r="KU100" s="183"/>
      <c r="KV100" s="183"/>
      <c r="KW100" s="183"/>
      <c r="KX100" s="183"/>
      <c r="KY100" s="183"/>
      <c r="KZ100" s="183"/>
      <c r="LA100" s="183"/>
      <c r="LB100" s="183"/>
      <c r="LC100" s="183"/>
      <c r="LD100" s="183"/>
      <c r="LE100" s="875"/>
      <c r="LF100" s="875"/>
      <c r="LG100" s="875"/>
      <c r="LH100" s="875"/>
      <c r="LI100" s="875"/>
      <c r="LJ100" s="875"/>
      <c r="LK100" s="875"/>
      <c r="LL100" s="875"/>
      <c r="LM100" s="875"/>
      <c r="LN100" s="875"/>
      <c r="LO100" s="875"/>
      <c r="LP100" s="875"/>
      <c r="LQ100" s="875"/>
      <c r="LR100" s="1009"/>
      <c r="LS100" s="1009"/>
      <c r="LT100" s="1009"/>
      <c r="LU100" s="1009"/>
      <c r="LV100" s="1009"/>
      <c r="LW100" s="1009"/>
      <c r="LX100" s="1009"/>
    </row>
    <row r="101" spans="1:338" ht="14.45" hidden="1" customHeight="1">
      <c r="A101" s="122">
        <v>242</v>
      </c>
      <c r="B101" s="122">
        <f>COUNTIFS($D$3:D101,D101,$F$3:F101,F101)</f>
        <v>1</v>
      </c>
      <c r="C101" s="268">
        <v>7189</v>
      </c>
      <c r="D101" s="398" t="s">
        <v>1095</v>
      </c>
      <c r="E101" s="188" t="s">
        <v>946</v>
      </c>
      <c r="F101" s="187">
        <v>485126406</v>
      </c>
      <c r="G101" s="125">
        <v>69</v>
      </c>
      <c r="H101" s="398" t="s">
        <v>1096</v>
      </c>
      <c r="I101" s="503" t="s">
        <v>843</v>
      </c>
      <c r="J101" s="504" t="s">
        <v>477</v>
      </c>
      <c r="K101" s="175" t="s">
        <v>478</v>
      </c>
      <c r="L101" s="125">
        <v>10</v>
      </c>
      <c r="M101" s="188">
        <v>1</v>
      </c>
      <c r="N101" s="188"/>
      <c r="O101" s="188"/>
      <c r="P101" s="553" t="s">
        <v>1097</v>
      </c>
      <c r="Q101" s="553"/>
      <c r="R101" s="553"/>
      <c r="S101" s="530" t="s">
        <v>550</v>
      </c>
      <c r="T101" s="573" t="s">
        <v>481</v>
      </c>
      <c r="U101" s="574" t="s">
        <v>660</v>
      </c>
      <c r="V101" s="530" t="s">
        <v>481</v>
      </c>
      <c r="W101" s="575" t="s">
        <v>483</v>
      </c>
      <c r="X101" s="999" t="s">
        <v>484</v>
      </c>
      <c r="Y101" s="999" t="s">
        <v>653</v>
      </c>
      <c r="Z101" s="594"/>
      <c r="AA101" s="599"/>
      <c r="AB101" s="301">
        <v>425</v>
      </c>
      <c r="AC101" s="864"/>
      <c r="AD101" s="864"/>
      <c r="AE101" s="864"/>
      <c r="AF101" s="864"/>
      <c r="AG101" s="718" t="s">
        <v>485</v>
      </c>
      <c r="AI101" s="122">
        <v>78.2</v>
      </c>
      <c r="AJ101" s="122">
        <v>92.3</v>
      </c>
      <c r="AK101" s="134">
        <v>72.178600000000003</v>
      </c>
      <c r="AL101" s="122">
        <v>81677</v>
      </c>
      <c r="AM101" s="135"/>
      <c r="AO101" s="1024">
        <v>39.200000000000003</v>
      </c>
      <c r="AP101" s="137">
        <v>42.5</v>
      </c>
      <c r="AQ101" s="138">
        <v>15.6</v>
      </c>
      <c r="AR101" s="139">
        <f t="shared" si="42"/>
        <v>97.3</v>
      </c>
      <c r="AS101" s="140">
        <f t="shared" si="43"/>
        <v>0.92235294117647071</v>
      </c>
      <c r="AT101" s="141">
        <f t="shared" si="44"/>
        <v>14.388705882352943</v>
      </c>
      <c r="AU101" s="142">
        <f t="shared" si="45"/>
        <v>0.67469879518072295</v>
      </c>
      <c r="AV101" s="143">
        <v>36.74</v>
      </c>
      <c r="AW101" s="143">
        <f t="shared" si="40"/>
        <v>93.724489795918373</v>
      </c>
      <c r="AX101" s="144">
        <v>0.5</v>
      </c>
      <c r="AY101" s="145">
        <f>AX101*100/AO101</f>
        <v>1.2755102040816326</v>
      </c>
      <c r="AZ101" s="149" t="s">
        <v>487</v>
      </c>
      <c r="BA101" s="204">
        <v>19.578000000000003</v>
      </c>
      <c r="BB101" s="305">
        <v>0.13</v>
      </c>
      <c r="BC101" s="148"/>
      <c r="BD101" s="148"/>
      <c r="BG101" s="145"/>
      <c r="BI101" s="234">
        <v>1.95</v>
      </c>
      <c r="BJ101" s="143">
        <v>22.9</v>
      </c>
      <c r="BK101" s="143">
        <v>77</v>
      </c>
      <c r="BL101" s="306">
        <v>0.29725829725829728</v>
      </c>
      <c r="BM101" s="151" t="s">
        <v>487</v>
      </c>
      <c r="BN101" s="122" t="s">
        <v>487</v>
      </c>
      <c r="BO101" s="149" t="s">
        <v>487</v>
      </c>
      <c r="BP101" s="152">
        <v>46.55</v>
      </c>
      <c r="BQ101" s="307">
        <v>62.7</v>
      </c>
      <c r="BR101" s="218">
        <v>59100.71428571429</v>
      </c>
      <c r="BS101" s="153">
        <f t="shared" si="51"/>
        <v>46.400000000000006</v>
      </c>
      <c r="BT101" s="152">
        <v>89.5</v>
      </c>
      <c r="BU101" s="218">
        <v>10100</v>
      </c>
      <c r="BV101" s="152">
        <f>100-BT101</f>
        <v>10.5</v>
      </c>
      <c r="BW101" s="1039">
        <f t="shared" si="52"/>
        <v>42.372500000000002</v>
      </c>
      <c r="BX101" s="158">
        <v>11.7</v>
      </c>
      <c r="BY101" s="145">
        <f>BX101*AP101/100</f>
        <v>4.9724999999999993</v>
      </c>
      <c r="BZ101" s="158">
        <v>34.700000000000003</v>
      </c>
      <c r="CA101" s="145">
        <f>BZ101*AP101/100</f>
        <v>14.747500000000002</v>
      </c>
      <c r="CB101" s="158">
        <v>53.3</v>
      </c>
      <c r="CC101" s="145">
        <f>CB101*AP101/100</f>
        <v>22.6525</v>
      </c>
      <c r="CD101" s="447">
        <v>0.3</v>
      </c>
      <c r="CE101" s="264">
        <v>94.6</v>
      </c>
      <c r="CF101" s="265">
        <v>8332.0555555555547</v>
      </c>
      <c r="CG101" s="264">
        <v>88.5</v>
      </c>
      <c r="CH101" s="265">
        <v>5812.1578947368425</v>
      </c>
      <c r="CI101" s="264">
        <v>33.6</v>
      </c>
      <c r="CJ101" s="264">
        <v>59.9</v>
      </c>
      <c r="CK101" s="265">
        <v>5488.833333333333</v>
      </c>
      <c r="CL101" s="157">
        <f t="shared" si="53"/>
        <v>0.33717579250720459</v>
      </c>
      <c r="CM101" s="145"/>
      <c r="CN101" s="145"/>
      <c r="CO101" s="145"/>
      <c r="CP101" s="148"/>
      <c r="CT101" s="145"/>
      <c r="CU101" s="145"/>
      <c r="CV101" s="145"/>
      <c r="CW101" s="145"/>
      <c r="CX101" s="145"/>
      <c r="CY101" s="158"/>
      <c r="CZ101" s="145"/>
      <c r="DA101" s="158">
        <v>3</v>
      </c>
      <c r="DB101" s="149" t="s">
        <v>300</v>
      </c>
      <c r="DE101" s="308">
        <v>91.577261559999997</v>
      </c>
      <c r="DF101" s="669">
        <v>34.5</v>
      </c>
      <c r="DG101" s="308">
        <v>0</v>
      </c>
      <c r="DH101" s="579">
        <v>7.8004554099999979</v>
      </c>
      <c r="DI101" s="296" t="s">
        <v>515</v>
      </c>
      <c r="DJ101" s="161" t="s">
        <v>485</v>
      </c>
      <c r="DK101" s="162">
        <v>2</v>
      </c>
      <c r="DL101" s="163" t="s">
        <v>476</v>
      </c>
      <c r="DM101" s="163" t="s">
        <v>476</v>
      </c>
      <c r="DN101" s="164">
        <v>0</v>
      </c>
      <c r="DO101" s="163">
        <v>0</v>
      </c>
      <c r="DP101" s="168" t="s">
        <v>490</v>
      </c>
      <c r="DQ101" s="163" t="s">
        <v>490</v>
      </c>
      <c r="DR101" s="165" t="s">
        <v>490</v>
      </c>
      <c r="DS101" s="125" t="s">
        <v>490</v>
      </c>
      <c r="DT101" s="125">
        <v>435</v>
      </c>
      <c r="DU101" s="125">
        <v>0.17899999999999999</v>
      </c>
      <c r="DV101" s="125">
        <v>0.82099999999999995</v>
      </c>
      <c r="DW101" s="125" t="s">
        <v>490</v>
      </c>
      <c r="DX101" s="125" t="s">
        <v>490</v>
      </c>
      <c r="DY101" s="125" t="s">
        <v>490</v>
      </c>
      <c r="DZ101" s="125" t="s">
        <v>490</v>
      </c>
      <c r="EA101" s="125">
        <v>0</v>
      </c>
      <c r="EC101" s="163">
        <v>3</v>
      </c>
      <c r="ED101" s="163">
        <v>1</v>
      </c>
      <c r="EE101" s="166">
        <v>10</v>
      </c>
      <c r="EF101" s="163" t="s">
        <v>490</v>
      </c>
      <c r="EG101" s="163" t="s">
        <v>490</v>
      </c>
      <c r="EH101" s="163">
        <v>0</v>
      </c>
      <c r="EI101" s="163" t="s">
        <v>490</v>
      </c>
      <c r="EJ101" s="163" t="s">
        <v>490</v>
      </c>
      <c r="EK101" s="391" t="s">
        <v>490</v>
      </c>
      <c r="EL101" s="163">
        <v>1</v>
      </c>
      <c r="EM101" s="168" t="s">
        <v>490</v>
      </c>
      <c r="EN101" s="163">
        <v>2</v>
      </c>
      <c r="EO101" s="163">
        <v>2</v>
      </c>
      <c r="EP101" s="163">
        <v>4</v>
      </c>
      <c r="EQ101" s="1238">
        <v>42967</v>
      </c>
      <c r="ER101" s="580">
        <v>7189</v>
      </c>
      <c r="ES101" s="599"/>
      <c r="ET101" s="599"/>
      <c r="EU101" s="599"/>
      <c r="EV101" s="599"/>
      <c r="EW101" s="1086"/>
      <c r="EX101" s="1132"/>
      <c r="EY101" s="598"/>
      <c r="EZ101" s="599">
        <v>100</v>
      </c>
      <c r="FA101" s="599">
        <v>113119</v>
      </c>
      <c r="FB101" s="599">
        <v>10</v>
      </c>
      <c r="FC101" s="701">
        <v>113.119</v>
      </c>
      <c r="FD101" s="1139">
        <v>88.459057999999999</v>
      </c>
      <c r="FE101" s="1141"/>
      <c r="FF101" s="598"/>
      <c r="FG101" s="1142">
        <v>4.8044825437774845</v>
      </c>
      <c r="FH101" s="605"/>
      <c r="FI101" s="590"/>
      <c r="FJ101" s="645">
        <v>425</v>
      </c>
      <c r="FK101" s="718" t="s">
        <v>485</v>
      </c>
      <c r="FL101" s="133"/>
      <c r="FM101" s="122">
        <v>78.2</v>
      </c>
      <c r="FP101" s="172">
        <v>78.2</v>
      </c>
      <c r="FQ101" s="213">
        <f>FD101/1000</f>
        <v>8.8459057999999993E-2</v>
      </c>
      <c r="FR101" s="133"/>
      <c r="FS101" s="133"/>
      <c r="GF101" s="175"/>
      <c r="GJ101" s="165"/>
      <c r="GK101" s="214">
        <v>43011</v>
      </c>
      <c r="GL101" s="1232" t="s">
        <v>497</v>
      </c>
      <c r="GM101" s="1231">
        <f>DATEDIF(EQ101,GK101,"m")</f>
        <v>1</v>
      </c>
      <c r="GN101" s="178"/>
      <c r="GP101" s="179">
        <v>0.56388762241727985</v>
      </c>
      <c r="GR101" s="165"/>
      <c r="GS101" s="165"/>
      <c r="GT101" s="165"/>
      <c r="GU101" s="122"/>
      <c r="HI101" s="991"/>
      <c r="HJ101" s="991"/>
      <c r="HK101" s="991"/>
      <c r="HL101" s="991"/>
      <c r="HM101" s="991"/>
      <c r="HN101" s="991"/>
      <c r="HO101" s="1022"/>
      <c r="HP101" s="1022"/>
      <c r="HQ101" s="991"/>
      <c r="HR101" s="991"/>
      <c r="HS101" s="991"/>
      <c r="HT101" s="991"/>
      <c r="HU101" s="991"/>
      <c r="HV101" s="991"/>
      <c r="HW101" s="991"/>
      <c r="HX101" s="991"/>
      <c r="HY101" s="991"/>
      <c r="HZ101" s="991"/>
      <c r="IA101" s="991"/>
      <c r="IB101" s="1022"/>
      <c r="IC101" s="991"/>
      <c r="ID101" s="991"/>
      <c r="IE101" s="991"/>
      <c r="IF101" s="991"/>
      <c r="IG101" s="991"/>
      <c r="IH101" s="991"/>
      <c r="II101" s="991"/>
      <c r="IJ101" s="991"/>
      <c r="IK101" s="1022"/>
      <c r="IL101" s="991"/>
      <c r="IM101" s="991"/>
      <c r="IN101" s="1022"/>
      <c r="IO101" s="991"/>
      <c r="IP101" s="991"/>
      <c r="IQ101" s="991"/>
      <c r="IR101" s="991"/>
      <c r="IS101" s="991"/>
      <c r="IT101" s="1022"/>
      <c r="IU101" s="991"/>
      <c r="IV101" s="991"/>
      <c r="IW101" s="991"/>
      <c r="IX101" s="991"/>
      <c r="IY101" s="991"/>
      <c r="IZ101" s="991"/>
      <c r="JA101" s="991"/>
      <c r="JB101" s="991"/>
      <c r="JC101" s="991"/>
      <c r="JD101" s="991"/>
      <c r="JE101" s="991"/>
      <c r="JF101" s="991"/>
      <c r="JG101" s="125"/>
      <c r="JH101" s="125"/>
      <c r="JI101" s="125"/>
      <c r="JJ101" s="182"/>
      <c r="JK101" s="183"/>
      <c r="JL101" s="183"/>
      <c r="JM101" s="183"/>
      <c r="JN101" s="183"/>
      <c r="JO101" s="183"/>
      <c r="JP101" s="183"/>
      <c r="JQ101" s="183"/>
      <c r="JR101" s="183"/>
      <c r="JS101" s="183"/>
      <c r="JT101" s="183"/>
      <c r="JU101" s="183"/>
      <c r="JV101" s="183"/>
      <c r="JW101" s="183"/>
      <c r="JX101" s="183"/>
      <c r="JY101" s="183"/>
      <c r="JZ101" s="183"/>
      <c r="KA101" s="183"/>
      <c r="KB101" s="183"/>
      <c r="KC101" s="183"/>
      <c r="KD101" s="183"/>
      <c r="KE101" s="183"/>
      <c r="KF101" s="183"/>
      <c r="KG101" s="183"/>
      <c r="KH101" s="183"/>
      <c r="KI101" s="183"/>
      <c r="KJ101" s="183"/>
      <c r="KK101" s="183"/>
      <c r="KL101" s="183"/>
      <c r="KM101" s="183"/>
      <c r="KN101" s="183"/>
      <c r="KO101" s="183"/>
      <c r="KP101" s="183"/>
      <c r="KQ101" s="183"/>
      <c r="KR101" s="183"/>
      <c r="KS101" s="183"/>
      <c r="KT101" s="183"/>
      <c r="KU101" s="183"/>
      <c r="KV101" s="183"/>
      <c r="KW101" s="183"/>
      <c r="KX101" s="183"/>
      <c r="KY101" s="183"/>
      <c r="KZ101" s="183"/>
      <c r="LA101" s="183"/>
      <c r="LB101" s="183"/>
      <c r="LC101" s="183"/>
      <c r="LD101" s="1434"/>
      <c r="LE101" s="125"/>
      <c r="LF101" s="125"/>
      <c r="LG101" s="125"/>
      <c r="LH101" s="125"/>
      <c r="LI101" s="125"/>
      <c r="LJ101" s="125"/>
      <c r="LK101" s="125"/>
      <c r="LL101" s="125"/>
      <c r="LM101" s="125"/>
      <c r="LN101" s="125"/>
      <c r="LO101" s="125"/>
      <c r="LP101" s="125"/>
      <c r="LQ101" s="125"/>
      <c r="LR101" s="175"/>
      <c r="LS101" s="175"/>
      <c r="LT101" s="175"/>
      <c r="LU101" s="175"/>
      <c r="LV101" s="175"/>
      <c r="LW101" s="175"/>
      <c r="LX101" s="175"/>
      <c r="LY101" s="183"/>
      <c r="LZ101" s="183"/>
    </row>
    <row r="102" spans="1:338" ht="14.45" hidden="1" customHeight="1">
      <c r="A102" s="122">
        <v>279</v>
      </c>
      <c r="B102" s="122">
        <f>COUNTIFS($D$3:D102,D102,$F$3:F102,F102)</f>
        <v>2</v>
      </c>
      <c r="C102" s="184">
        <v>11682</v>
      </c>
      <c r="D102" s="422" t="s">
        <v>1594</v>
      </c>
      <c r="E102" s="186" t="s">
        <v>649</v>
      </c>
      <c r="F102" s="186">
        <v>490406010</v>
      </c>
      <c r="G102" s="125">
        <f>LEFT(H102,4)-CONCATENATE(IF(LEFT(F102, 2)&lt;MID(H102, 3, 4), 20, 19),LEFT(F102,2))</f>
        <v>70</v>
      </c>
      <c r="H102" s="422" t="s">
        <v>1888</v>
      </c>
      <c r="I102" s="224" t="s">
        <v>1798</v>
      </c>
      <c r="J102" s="190" t="s">
        <v>477</v>
      </c>
      <c r="K102" s="186" t="s">
        <v>478</v>
      </c>
      <c r="L102" s="225">
        <v>12</v>
      </c>
      <c r="M102" s="186" t="s">
        <v>962</v>
      </c>
      <c r="N102" s="186" t="s">
        <v>490</v>
      </c>
      <c r="O102" s="225"/>
      <c r="P102" s="225" t="s">
        <v>1692</v>
      </c>
      <c r="Q102" s="192"/>
      <c r="R102" s="192"/>
      <c r="S102" s="186"/>
      <c r="T102" s="425" t="s">
        <v>974</v>
      </c>
      <c r="U102" s="425"/>
      <c r="V102" s="883" t="s">
        <v>1687</v>
      </c>
      <c r="W102" s="378"/>
      <c r="X102" s="571"/>
      <c r="Y102" s="571"/>
      <c r="Z102" s="229"/>
      <c r="AA102" s="253" t="s">
        <v>532</v>
      </c>
      <c r="AB102" s="125"/>
      <c r="AC102" s="706">
        <v>47</v>
      </c>
      <c r="AD102" s="706">
        <v>562</v>
      </c>
      <c r="AE102" s="182"/>
      <c r="AF102" s="182"/>
      <c r="AG102" s="182" t="s">
        <v>1730</v>
      </c>
      <c r="AH102" s="1014">
        <v>50</v>
      </c>
      <c r="AI102"/>
      <c r="AO102" s="1024">
        <v>77.3</v>
      </c>
      <c r="AP102" s="137">
        <v>16.399999999999999</v>
      </c>
      <c r="AQ102" s="138">
        <v>5.5</v>
      </c>
      <c r="AR102" s="139">
        <f t="shared" si="42"/>
        <v>99.199999999999989</v>
      </c>
      <c r="AS102" s="140">
        <f t="shared" si="43"/>
        <v>4.7134146341463419</v>
      </c>
      <c r="AT102" s="141">
        <f t="shared" si="44"/>
        <v>25.92378048780488</v>
      </c>
      <c r="AU102" s="142">
        <f t="shared" si="45"/>
        <v>3.5296803652968038</v>
      </c>
      <c r="AV102" s="143">
        <v>70.729500000000002</v>
      </c>
      <c r="AW102" s="143">
        <f t="shared" si="40"/>
        <v>91.5</v>
      </c>
      <c r="AX102" s="144">
        <v>2.7055000000000002</v>
      </c>
      <c r="AY102" s="143">
        <v>3.5</v>
      </c>
      <c r="AZ102" s="122" t="s">
        <v>487</v>
      </c>
      <c r="BA102" s="146">
        <v>23.2</v>
      </c>
      <c r="BB102" s="147" t="s">
        <v>487</v>
      </c>
      <c r="BC102" s="153">
        <v>1.1000000000000001</v>
      </c>
      <c r="BD102" s="153"/>
      <c r="BE102" s="143">
        <v>48.7</v>
      </c>
      <c r="BF102" s="143">
        <v>27.5</v>
      </c>
      <c r="BG102" s="233">
        <v>7392.8571428571431</v>
      </c>
      <c r="BH102" s="135">
        <v>253</v>
      </c>
      <c r="BI102" s="234">
        <v>0</v>
      </c>
      <c r="BJ102" s="143">
        <v>50.9</v>
      </c>
      <c r="BK102" s="122">
        <v>49.1</v>
      </c>
      <c r="BL102" s="150">
        <f>BJ102/BK102</f>
        <v>1.0366598778004072</v>
      </c>
      <c r="BM102" s="206">
        <v>1.1000000000000001</v>
      </c>
      <c r="BN102" s="153">
        <f>BM102*100/AO102</f>
        <v>1.4230271668822772</v>
      </c>
      <c r="BO102" s="122" t="s">
        <v>487</v>
      </c>
      <c r="BP102" s="122">
        <v>49.4</v>
      </c>
      <c r="BQ102" s="147">
        <v>45.2</v>
      </c>
      <c r="BR102" s="158">
        <v>48021</v>
      </c>
      <c r="BS102" s="153">
        <f t="shared" si="51"/>
        <v>33.6</v>
      </c>
      <c r="BT102" s="158">
        <v>91</v>
      </c>
      <c r="BU102" s="158">
        <v>3384</v>
      </c>
      <c r="BV102" s="153">
        <f>100-BT102</f>
        <v>9</v>
      </c>
      <c r="BW102" s="1039">
        <f t="shared" si="52"/>
        <v>15.908000000000001</v>
      </c>
      <c r="BX102" s="158">
        <v>6.5</v>
      </c>
      <c r="BY102" s="145">
        <f>BX102*AP102/100</f>
        <v>1.0659999999999998</v>
      </c>
      <c r="BZ102" s="158">
        <v>27.1</v>
      </c>
      <c r="CA102" s="145">
        <f>BZ102*AP102/100</f>
        <v>4.4443999999999999</v>
      </c>
      <c r="CB102" s="158">
        <v>63.4</v>
      </c>
      <c r="CC102" s="145">
        <f>CB102*AP102/100</f>
        <v>10.397600000000001</v>
      </c>
      <c r="CD102" s="153">
        <v>0.8</v>
      </c>
      <c r="CE102" s="151">
        <v>93.1</v>
      </c>
      <c r="CF102" s="235">
        <v>6472.2</v>
      </c>
      <c r="CG102" s="151">
        <v>84.5</v>
      </c>
      <c r="CH102" s="151">
        <v>4331</v>
      </c>
      <c r="CI102" s="151">
        <v>64</v>
      </c>
      <c r="CJ102" s="151">
        <v>72.400000000000006</v>
      </c>
      <c r="CK102" s="235">
        <v>4490.3999999999996</v>
      </c>
      <c r="CL102" s="157">
        <f t="shared" si="53"/>
        <v>0.23985239852398524</v>
      </c>
      <c r="CM102" s="145"/>
      <c r="CN102" s="145"/>
      <c r="CO102" s="145"/>
      <c r="CP102" s="153"/>
      <c r="CQ102" s="143"/>
      <c r="CR102" s="143"/>
      <c r="CS102" s="143"/>
      <c r="CT102" s="153">
        <v>28.9</v>
      </c>
      <c r="CU102" s="153">
        <v>10.199999999999999</v>
      </c>
      <c r="CV102" s="153">
        <v>64.3</v>
      </c>
      <c r="CW102" s="145">
        <v>50.6</v>
      </c>
      <c r="CX102" s="145">
        <v>52.9</v>
      </c>
      <c r="CY102" s="149">
        <v>40.6</v>
      </c>
      <c r="CZ102" s="145">
        <v>1.5</v>
      </c>
      <c r="DA102" s="209">
        <v>4</v>
      </c>
      <c r="DB102" s="237" t="s">
        <v>600</v>
      </c>
      <c r="DC102" s="238"/>
      <c r="DD102" s="239" t="s">
        <v>1197</v>
      </c>
      <c r="DE102" s="125"/>
      <c r="DF102" s="125"/>
      <c r="DG102" s="125"/>
      <c r="DH102" s="414"/>
      <c r="DI102" s="125" t="s">
        <v>489</v>
      </c>
      <c r="DJ102" s="361" t="s">
        <v>485</v>
      </c>
      <c r="DK102" s="166">
        <v>2</v>
      </c>
      <c r="DL102" s="166"/>
      <c r="DM102" s="166" t="s">
        <v>1736</v>
      </c>
      <c r="DN102" s="164">
        <v>0</v>
      </c>
      <c r="DO102" s="166">
        <v>1</v>
      </c>
      <c r="DP102" s="1302">
        <v>43612</v>
      </c>
      <c r="DQ102" s="166"/>
      <c r="DR102" s="165">
        <v>0.8</v>
      </c>
      <c r="DS102" s="125" t="s">
        <v>490</v>
      </c>
      <c r="DT102" s="125">
        <v>505</v>
      </c>
      <c r="DU102" s="125">
        <v>59</v>
      </c>
      <c r="DV102" s="125">
        <v>41</v>
      </c>
      <c r="DW102" s="125">
        <v>0.3</v>
      </c>
      <c r="DX102" s="125">
        <v>220.8</v>
      </c>
      <c r="DY102" s="125" t="s">
        <v>490</v>
      </c>
      <c r="DZ102" s="125">
        <v>3.63</v>
      </c>
      <c r="EA102" s="125">
        <v>0</v>
      </c>
      <c r="EC102" s="166"/>
      <c r="ED102" s="166"/>
      <c r="EE102" s="166">
        <v>12</v>
      </c>
      <c r="EF102" s="166">
        <v>30</v>
      </c>
      <c r="EG102" s="166">
        <v>3</v>
      </c>
      <c r="EH102" s="166">
        <v>1</v>
      </c>
      <c r="EI102" s="166">
        <v>173</v>
      </c>
      <c r="EJ102" s="166">
        <v>75</v>
      </c>
      <c r="EK102" s="167">
        <v>23.6</v>
      </c>
      <c r="EL102" s="374">
        <v>1</v>
      </c>
      <c r="EM102" s="166"/>
      <c r="EN102" s="166"/>
      <c r="EO102" s="166"/>
      <c r="EP102" s="242"/>
      <c r="EQ102" s="176"/>
      <c r="ER102" s="559">
        <v>11682</v>
      </c>
      <c r="ES102" s="537">
        <v>75</v>
      </c>
      <c r="ET102" s="537">
        <v>28912</v>
      </c>
      <c r="EU102" s="537">
        <v>4000</v>
      </c>
      <c r="EV102" s="537">
        <v>42120</v>
      </c>
      <c r="EW102" s="538">
        <v>280</v>
      </c>
      <c r="EX102" s="539">
        <f>EW102/EU102*EV102/ES102</f>
        <v>39.312000000000005</v>
      </c>
      <c r="EY102" s="511">
        <f>L102*EX102</f>
        <v>471.74400000000003</v>
      </c>
      <c r="EZ102" s="540"/>
      <c r="FA102" s="540"/>
      <c r="FB102" s="540"/>
      <c r="FC102" s="540"/>
      <c r="FD102" s="541"/>
      <c r="FE102" s="542"/>
      <c r="FF102" s="542"/>
      <c r="FG102" s="543"/>
      <c r="FH102" s="517"/>
      <c r="FI102" s="518"/>
      <c r="FJ102" s="519"/>
      <c r="FK102" s="708"/>
      <c r="FL102" s="133"/>
      <c r="FM102" s="122"/>
      <c r="FN102" s="213">
        <f>AC102/1000</f>
        <v>4.7E-2</v>
      </c>
      <c r="FP102" s="141">
        <f>EW102*100/ET102</f>
        <v>0.96845600442722746</v>
      </c>
      <c r="FQ102" s="247">
        <f>EX102/1000</f>
        <v>3.9312000000000007E-2</v>
      </c>
      <c r="FR102" s="133"/>
      <c r="FS102" s="133"/>
      <c r="FW102" s="125">
        <v>0</v>
      </c>
      <c r="FX102" s="125">
        <v>1</v>
      </c>
      <c r="FY102" s="125">
        <v>0</v>
      </c>
      <c r="GA102" s="125">
        <v>0</v>
      </c>
      <c r="GB102" s="415"/>
      <c r="GD102" s="125">
        <v>0</v>
      </c>
      <c r="GE102" s="415"/>
      <c r="GF102" s="175"/>
      <c r="GI102" s="183" t="s">
        <v>1820</v>
      </c>
      <c r="GJ102" s="1304">
        <f>DATEDIF(DP102,GK102,"m")</f>
        <v>3</v>
      </c>
      <c r="GK102" s="1307">
        <v>43733</v>
      </c>
      <c r="GL102" s="1305" t="s">
        <v>1238</v>
      </c>
      <c r="GM102" s="177"/>
      <c r="GN102" s="178"/>
      <c r="GP102" s="340">
        <v>0.3</v>
      </c>
      <c r="GR102" s="165"/>
      <c r="GS102" s="165"/>
      <c r="GT102" s="165"/>
      <c r="HI102" s="991"/>
      <c r="HJ102" s="991"/>
      <c r="HK102" s="991"/>
      <c r="HL102" s="991"/>
      <c r="HM102" s="991"/>
      <c r="HN102" s="991"/>
      <c r="HO102" s="1022"/>
      <c r="HP102" s="1022"/>
      <c r="HQ102" s="991"/>
      <c r="HR102" s="991"/>
      <c r="HS102" s="991"/>
      <c r="HT102" s="991"/>
      <c r="HU102" s="991"/>
      <c r="HV102" s="991"/>
      <c r="HW102" s="991"/>
      <c r="HX102" s="991"/>
      <c r="HY102" s="991"/>
      <c r="HZ102" s="991"/>
      <c r="IA102" s="991"/>
      <c r="IB102" s="1022"/>
      <c r="IC102" s="991"/>
      <c r="ID102" s="991"/>
      <c r="IE102" s="991"/>
      <c r="IF102" s="991"/>
      <c r="IG102" s="991"/>
      <c r="IH102" s="991"/>
      <c r="II102" s="991"/>
      <c r="IJ102" s="991"/>
      <c r="IK102" s="1022"/>
      <c r="IL102" s="991"/>
      <c r="IM102" s="991"/>
      <c r="IN102" s="1022"/>
      <c r="IO102" s="991"/>
      <c r="IP102" s="991"/>
      <c r="IQ102" s="991"/>
      <c r="IR102" s="991"/>
      <c r="IS102" s="991"/>
      <c r="IT102" s="1022"/>
      <c r="IU102" s="991"/>
      <c r="IV102" s="991"/>
      <c r="IW102" s="991"/>
      <c r="IX102" s="991"/>
      <c r="IY102" s="991"/>
      <c r="IZ102" s="991"/>
      <c r="JA102" s="991"/>
      <c r="JB102" s="991"/>
      <c r="JC102" s="991"/>
      <c r="JD102" s="991"/>
      <c r="JE102" s="991"/>
      <c r="JF102" s="991"/>
      <c r="JG102" s="991"/>
      <c r="JH102" s="991"/>
      <c r="JI102" s="180"/>
      <c r="JJ102" s="182"/>
      <c r="JK102" s="183"/>
      <c r="JL102" s="183"/>
      <c r="JM102" s="183"/>
      <c r="JN102" s="183"/>
      <c r="JO102" s="183"/>
      <c r="JP102" s="183"/>
      <c r="JQ102" s="183"/>
      <c r="JR102" s="183"/>
      <c r="JS102" s="183"/>
      <c r="JT102" s="183"/>
      <c r="JU102" s="183"/>
      <c r="JV102" s="183"/>
      <c r="JW102" s="183"/>
      <c r="JX102" s="183"/>
      <c r="JY102" s="183"/>
      <c r="JZ102" s="183"/>
      <c r="KA102" s="183"/>
      <c r="KB102" s="183"/>
      <c r="KC102" s="183"/>
      <c r="KD102" s="183"/>
      <c r="KE102" s="183"/>
      <c r="KF102" s="183"/>
      <c r="KG102" s="183"/>
      <c r="KH102" s="183"/>
      <c r="KI102" s="183"/>
      <c r="KJ102" s="183"/>
      <c r="KK102" s="183"/>
      <c r="KL102" s="183"/>
      <c r="KM102" s="183"/>
      <c r="KN102" s="183"/>
      <c r="KO102" s="183"/>
      <c r="KP102" s="183"/>
      <c r="KQ102" s="183"/>
      <c r="KR102" s="183"/>
      <c r="KS102" s="183"/>
      <c r="KT102" s="183"/>
      <c r="KU102" s="183"/>
      <c r="KV102" s="183"/>
      <c r="KW102" s="183"/>
      <c r="KX102" s="183"/>
      <c r="KY102" s="183"/>
      <c r="KZ102" s="183"/>
      <c r="LA102" s="183"/>
      <c r="LB102" s="183"/>
      <c r="LC102" s="183"/>
      <c r="LD102" s="183"/>
      <c r="LE102" s="133"/>
    </row>
    <row r="103" spans="1:338" ht="14.45" hidden="1" customHeight="1">
      <c r="A103" s="122">
        <v>199</v>
      </c>
      <c r="B103" s="122">
        <f>COUNTIFS($D$3:D103,D103,$F$3:F103,F103)</f>
        <v>1</v>
      </c>
      <c r="C103" s="686">
        <v>6936</v>
      </c>
      <c r="D103" s="422" t="s">
        <v>1063</v>
      </c>
      <c r="E103" s="225" t="s">
        <v>1064</v>
      </c>
      <c r="F103" s="521">
        <v>505126167</v>
      </c>
      <c r="G103" s="125">
        <v>67</v>
      </c>
      <c r="H103" s="422" t="s">
        <v>588</v>
      </c>
      <c r="I103" s="269" t="s">
        <v>1065</v>
      </c>
      <c r="J103" s="190" t="s">
        <v>477</v>
      </c>
      <c r="K103" s="352" t="s">
        <v>478</v>
      </c>
      <c r="L103" s="225">
        <v>7</v>
      </c>
      <c r="M103" s="225">
        <v>2</v>
      </c>
      <c r="N103" s="225"/>
      <c r="O103" s="225"/>
      <c r="P103" s="192" t="s">
        <v>624</v>
      </c>
      <c r="Q103" s="192"/>
      <c r="R103" s="192"/>
      <c r="S103" s="197" t="s">
        <v>484</v>
      </c>
      <c r="T103" s="195" t="s">
        <v>484</v>
      </c>
      <c r="U103" s="195" t="s">
        <v>481</v>
      </c>
      <c r="V103" s="197" t="s">
        <v>484</v>
      </c>
      <c r="W103" s="198" t="s">
        <v>483</v>
      </c>
      <c r="X103" s="999" t="s">
        <v>481</v>
      </c>
      <c r="Y103" s="999" t="s">
        <v>484</v>
      </c>
      <c r="Z103" s="199"/>
      <c r="AA103" s="200">
        <v>128</v>
      </c>
      <c r="AB103" s="301">
        <v>508</v>
      </c>
      <c r="AC103" s="302"/>
      <c r="AD103" s="302"/>
      <c r="AE103" s="302"/>
      <c r="AF103" s="302"/>
      <c r="AG103" s="303" t="s">
        <v>507</v>
      </c>
      <c r="AH103" s="132" t="s">
        <v>1062</v>
      </c>
      <c r="AI103" s="122">
        <v>64.400000000000006</v>
      </c>
      <c r="AJ103" s="122">
        <v>91.1</v>
      </c>
      <c r="AK103" s="134">
        <v>58.668399999999998</v>
      </c>
      <c r="AL103" s="122">
        <v>58446</v>
      </c>
      <c r="AM103" s="135">
        <v>8.3494285714285716</v>
      </c>
      <c r="AN103" s="122">
        <v>1</v>
      </c>
      <c r="AO103" s="1024">
        <v>7.16</v>
      </c>
      <c r="AP103" s="137">
        <v>55.1</v>
      </c>
      <c r="AQ103" s="138">
        <v>31</v>
      </c>
      <c r="AR103" s="139">
        <f t="shared" si="42"/>
        <v>93.26</v>
      </c>
      <c r="AS103" s="140">
        <f t="shared" si="43"/>
        <v>0.12994555353901996</v>
      </c>
      <c r="AT103" s="141">
        <f t="shared" si="44"/>
        <v>4.0283121597096185</v>
      </c>
      <c r="AU103" s="142">
        <f t="shared" si="45"/>
        <v>8.3159117305458774E-2</v>
      </c>
      <c r="AV103" s="143">
        <v>6.2020000000000008</v>
      </c>
      <c r="AW103" s="143">
        <f t="shared" si="40"/>
        <v>86.620111731843579</v>
      </c>
      <c r="AX103" s="304">
        <v>0.6</v>
      </c>
      <c r="AY103" s="145">
        <f>AX103*100/AO103</f>
        <v>8.3798882681564244</v>
      </c>
      <c r="BB103" s="305">
        <v>1.31</v>
      </c>
      <c r="BC103" s="148"/>
      <c r="BD103" s="148"/>
      <c r="BG103" s="145"/>
      <c r="BJ103" s="143">
        <v>32.799999999999997</v>
      </c>
      <c r="BK103" s="143">
        <v>65.900000000000006</v>
      </c>
      <c r="BL103" s="306">
        <v>0.4978354978354978</v>
      </c>
      <c r="BM103" s="151" t="s">
        <v>487</v>
      </c>
      <c r="BN103" s="122" t="s">
        <v>487</v>
      </c>
      <c r="BO103" s="149" t="s">
        <v>487</v>
      </c>
      <c r="BP103" s="152">
        <v>26.45</v>
      </c>
      <c r="BQ103" s="307">
        <v>47.65</v>
      </c>
      <c r="BR103" s="218">
        <v>28330.714285714286</v>
      </c>
      <c r="BS103" s="208"/>
      <c r="BT103" s="208"/>
      <c r="BU103" s="152"/>
      <c r="BV103" s="208"/>
      <c r="BW103" s="1056"/>
      <c r="BX103" s="208"/>
      <c r="BY103" s="208"/>
      <c r="BZ103" s="208"/>
      <c r="CA103" s="208"/>
      <c r="CB103" s="208"/>
      <c r="CC103" s="208"/>
      <c r="CD103" s="208"/>
      <c r="CM103" s="145"/>
      <c r="CN103" s="145"/>
      <c r="CO103" s="145"/>
      <c r="CP103" s="148"/>
      <c r="CT103" s="145"/>
      <c r="CU103" s="145"/>
      <c r="CV103" s="145"/>
      <c r="CW103" s="145"/>
      <c r="CX103" s="145"/>
      <c r="CY103" s="158"/>
      <c r="CZ103" s="145"/>
      <c r="DA103" s="158">
        <v>2</v>
      </c>
      <c r="DB103" s="158" t="s">
        <v>514</v>
      </c>
      <c r="DE103" s="308"/>
      <c r="DF103" s="308"/>
      <c r="DG103" s="308"/>
      <c r="DH103" s="579"/>
      <c r="DI103" s="296" t="s">
        <v>515</v>
      </c>
      <c r="DJ103" s="309" t="s">
        <v>507</v>
      </c>
      <c r="DK103" s="162">
        <v>2</v>
      </c>
      <c r="DL103" s="163" t="s">
        <v>741</v>
      </c>
      <c r="DM103" s="163" t="s">
        <v>741</v>
      </c>
      <c r="DN103" s="164">
        <v>0</v>
      </c>
      <c r="DO103" s="163">
        <v>0</v>
      </c>
      <c r="DP103" s="168" t="s">
        <v>490</v>
      </c>
      <c r="DQ103" s="163" t="s">
        <v>490</v>
      </c>
      <c r="DR103" s="165">
        <v>1.8</v>
      </c>
      <c r="DS103" s="125" t="s">
        <v>490</v>
      </c>
      <c r="DT103" s="125">
        <v>508</v>
      </c>
      <c r="DU103" s="125">
        <v>0.22</v>
      </c>
      <c r="DV103" s="125">
        <v>0.78</v>
      </c>
      <c r="DW103" s="125" t="s">
        <v>490</v>
      </c>
      <c r="DX103" s="125" t="s">
        <v>490</v>
      </c>
      <c r="DY103" s="125" t="s">
        <v>490</v>
      </c>
      <c r="DZ103" s="125" t="s">
        <v>490</v>
      </c>
      <c r="EA103" s="125">
        <v>0</v>
      </c>
      <c r="EB103" s="310"/>
      <c r="EC103" s="163">
        <v>2</v>
      </c>
      <c r="ED103" s="163">
        <v>2</v>
      </c>
      <c r="EE103" s="166">
        <v>7</v>
      </c>
      <c r="EF103" s="163">
        <v>12</v>
      </c>
      <c r="EG103" s="163">
        <v>2</v>
      </c>
      <c r="EH103" s="163">
        <v>0</v>
      </c>
      <c r="EI103" s="163">
        <v>153</v>
      </c>
      <c r="EJ103" s="163">
        <v>68</v>
      </c>
      <c r="EK103" s="167">
        <f t="shared" ref="EK103:EK112" si="54">EJ103/(EI103*EI103*0.01*0.01)</f>
        <v>29.048656499636891</v>
      </c>
      <c r="EL103" s="163">
        <v>1</v>
      </c>
      <c r="EM103" s="168" t="s">
        <v>490</v>
      </c>
      <c r="EN103" s="169">
        <v>2</v>
      </c>
      <c r="EO103" s="163">
        <v>1</v>
      </c>
      <c r="EP103" s="163">
        <v>4</v>
      </c>
      <c r="EQ103" s="1238">
        <v>42927</v>
      </c>
      <c r="ER103" s="690">
        <v>6936</v>
      </c>
      <c r="ES103" s="200"/>
      <c r="ET103" s="200"/>
      <c r="EU103" s="200"/>
      <c r="EV103" s="200"/>
      <c r="EW103" s="581"/>
      <c r="EX103" s="582"/>
      <c r="EY103" s="583"/>
      <c r="EZ103" s="584">
        <v>50</v>
      </c>
      <c r="FA103" s="200">
        <v>99693</v>
      </c>
      <c r="FB103" s="200">
        <v>10</v>
      </c>
      <c r="FC103" s="508">
        <v>199.386</v>
      </c>
      <c r="FD103" s="585">
        <v>128.404584</v>
      </c>
      <c r="FE103" s="586"/>
      <c r="FF103" s="587"/>
      <c r="FG103" s="588">
        <v>3.9562450511891383</v>
      </c>
      <c r="FH103" s="589"/>
      <c r="FI103" s="590" t="e">
        <v>#DIV/0!</v>
      </c>
      <c r="FJ103" s="645">
        <v>508</v>
      </c>
      <c r="FK103" s="390" t="s">
        <v>1062</v>
      </c>
      <c r="FL103" s="133"/>
      <c r="FM103" s="122">
        <v>64.400000000000006</v>
      </c>
      <c r="FN103" s="311"/>
      <c r="FO103" s="312"/>
      <c r="FP103" s="172">
        <v>64.400000000000006</v>
      </c>
      <c r="FQ103" s="213">
        <f>FD103/1000</f>
        <v>0.12840458399999999</v>
      </c>
      <c r="FR103" s="133"/>
      <c r="FS103" s="133"/>
      <c r="GF103" s="175"/>
      <c r="GJ103" s="165"/>
      <c r="GK103" s="866">
        <v>42962</v>
      </c>
      <c r="GL103" s="1232" t="s">
        <v>497</v>
      </c>
      <c r="GM103" s="1231">
        <f>DATEDIF(EQ103,GK103,"m")</f>
        <v>1</v>
      </c>
      <c r="GN103" s="178"/>
      <c r="GR103" s="165"/>
      <c r="GS103" s="165"/>
      <c r="GT103" s="165"/>
      <c r="GU103" s="122"/>
      <c r="HI103" s="991"/>
      <c r="HJ103" s="991"/>
      <c r="HK103" s="991"/>
      <c r="HL103" s="991"/>
      <c r="HM103" s="991"/>
      <c r="HN103" s="991"/>
      <c r="HO103" s="1022"/>
      <c r="HP103" s="1022"/>
      <c r="HQ103" s="991"/>
      <c r="HR103" s="991"/>
      <c r="HS103" s="991"/>
      <c r="HT103" s="991"/>
      <c r="HU103" s="991"/>
      <c r="HV103" s="991"/>
      <c r="HW103" s="991"/>
      <c r="HX103" s="991"/>
      <c r="HY103" s="991"/>
      <c r="HZ103" s="991"/>
      <c r="IA103" s="991"/>
      <c r="IB103" s="1022"/>
      <c r="IC103" s="991"/>
      <c r="ID103" s="991"/>
      <c r="IE103" s="991"/>
      <c r="IF103" s="991"/>
      <c r="IG103" s="991"/>
      <c r="IH103" s="991"/>
      <c r="II103" s="991"/>
      <c r="IJ103" s="991"/>
      <c r="IK103" s="1022"/>
      <c r="IL103" s="991"/>
      <c r="IM103" s="991"/>
      <c r="IN103" s="1022"/>
      <c r="IO103" s="991"/>
      <c r="IP103" s="991"/>
      <c r="IQ103" s="991"/>
      <c r="IR103" s="991"/>
      <c r="IS103" s="991"/>
      <c r="IT103" s="1022"/>
      <c r="IU103" s="991"/>
      <c r="IV103" s="991"/>
      <c r="IW103" s="991"/>
      <c r="IX103" s="991"/>
      <c r="IY103" s="991"/>
      <c r="IZ103" s="991"/>
      <c r="JA103" s="991"/>
      <c r="JB103" s="991"/>
      <c r="JC103" s="991"/>
      <c r="JD103" s="991"/>
      <c r="JE103" s="991"/>
      <c r="JF103" s="991"/>
      <c r="JG103" s="125"/>
      <c r="JH103" s="125"/>
      <c r="JI103" s="125"/>
      <c r="JJ103" s="182"/>
      <c r="JK103" s="183"/>
      <c r="JL103" s="183"/>
      <c r="JM103" s="183"/>
      <c r="JN103" s="183"/>
      <c r="JO103" s="183"/>
      <c r="JP103" s="183"/>
      <c r="JQ103" s="183"/>
      <c r="JR103" s="183"/>
      <c r="JS103" s="183"/>
      <c r="JT103" s="183"/>
      <c r="JU103" s="183"/>
      <c r="JV103" s="183"/>
      <c r="JW103" s="183"/>
      <c r="JX103" s="183"/>
      <c r="JY103" s="183"/>
      <c r="JZ103" s="183"/>
      <c r="KA103" s="183"/>
      <c r="KB103" s="183"/>
      <c r="KC103" s="183"/>
      <c r="KD103" s="183"/>
      <c r="KE103" s="183"/>
      <c r="KF103" s="183"/>
      <c r="KG103" s="183"/>
      <c r="KH103" s="183"/>
      <c r="KI103" s="183"/>
      <c r="KJ103" s="183"/>
      <c r="KK103" s="183"/>
      <c r="KL103" s="183"/>
      <c r="KM103" s="183"/>
      <c r="KN103" s="183"/>
      <c r="KO103" s="183"/>
      <c r="KP103" s="183"/>
      <c r="KQ103" s="183"/>
      <c r="KR103" s="183"/>
      <c r="KS103" s="183"/>
      <c r="KT103" s="183"/>
      <c r="KU103" s="183"/>
      <c r="KV103" s="183"/>
      <c r="KW103" s="183"/>
      <c r="KX103" s="183"/>
      <c r="KY103" s="183"/>
      <c r="KZ103" s="183"/>
      <c r="LA103" s="183"/>
      <c r="LB103" s="183"/>
      <c r="LC103" s="183"/>
      <c r="LD103" s="1434"/>
      <c r="LE103" s="125"/>
      <c r="LF103" s="125"/>
      <c r="LG103" s="125"/>
      <c r="LH103" s="125"/>
      <c r="LI103" s="125"/>
      <c r="LJ103" s="125"/>
      <c r="LK103" s="125"/>
      <c r="LL103" s="125"/>
      <c r="LM103" s="125"/>
      <c r="LN103" s="125"/>
      <c r="LO103" s="125"/>
      <c r="LP103" s="125"/>
      <c r="LQ103" s="125"/>
      <c r="LR103" s="175"/>
      <c r="LS103" s="175"/>
      <c r="LT103" s="175"/>
      <c r="LU103" s="175"/>
      <c r="LV103" s="175"/>
      <c r="LW103" s="175"/>
      <c r="LX103" s="175"/>
      <c r="LY103" s="183"/>
      <c r="LZ103" s="183"/>
    </row>
    <row r="104" spans="1:338" ht="14.45" hidden="1" customHeight="1">
      <c r="A104" s="122">
        <v>231</v>
      </c>
      <c r="B104" s="122">
        <f>COUNTIFS($D$3:D104,D104,$F$3:F104,F104)</f>
        <v>1</v>
      </c>
      <c r="C104" s="520">
        <v>11386</v>
      </c>
      <c r="D104" s="422" t="s">
        <v>1190</v>
      </c>
      <c r="E104" s="186" t="s">
        <v>594</v>
      </c>
      <c r="F104" s="521">
        <v>530222198</v>
      </c>
      <c r="G104" s="125">
        <f>LEFT(H104,4)-CONCATENATE(19,LEFT(F104,2))</f>
        <v>66</v>
      </c>
      <c r="H104" s="422" t="s">
        <v>1191</v>
      </c>
      <c r="I104" s="224" t="s">
        <v>1192</v>
      </c>
      <c r="J104" s="190" t="s">
        <v>477</v>
      </c>
      <c r="K104" s="186" t="s">
        <v>478</v>
      </c>
      <c r="L104" s="225">
        <v>6</v>
      </c>
      <c r="M104" s="186" t="s">
        <v>921</v>
      </c>
      <c r="N104" s="186" t="s">
        <v>490</v>
      </c>
      <c r="O104" s="225"/>
      <c r="P104" s="225" t="s">
        <v>1193</v>
      </c>
      <c r="Q104" s="192"/>
      <c r="R104" s="192"/>
      <c r="S104" s="378"/>
      <c r="T104" s="882" t="s">
        <v>1194</v>
      </c>
      <c r="U104" s="882"/>
      <c r="V104" s="379" t="s">
        <v>1195</v>
      </c>
      <c r="W104" s="546"/>
      <c r="X104" s="1093"/>
      <c r="Y104" s="683"/>
      <c r="Z104" s="224" t="s">
        <v>550</v>
      </c>
      <c r="AA104" s="225" t="s">
        <v>1196</v>
      </c>
      <c r="AB104" s="125"/>
      <c r="AC104" s="558">
        <v>509</v>
      </c>
      <c r="AD104" s="558">
        <v>3000</v>
      </c>
      <c r="AE104" s="183"/>
      <c r="AF104" s="183"/>
      <c r="AG104" s="231" t="s">
        <v>485</v>
      </c>
      <c r="AH104" s="1014">
        <v>250</v>
      </c>
      <c r="AI104"/>
      <c r="AO104" s="1024">
        <v>75.7</v>
      </c>
      <c r="AP104" s="137">
        <v>15.7</v>
      </c>
      <c r="AQ104" s="138">
        <v>6.86</v>
      </c>
      <c r="AR104" s="139">
        <f t="shared" si="42"/>
        <v>98.26</v>
      </c>
      <c r="AS104" s="140">
        <f t="shared" si="43"/>
        <v>4.8216560509554141</v>
      </c>
      <c r="AT104" s="141">
        <f t="shared" si="44"/>
        <v>33.076560509554142</v>
      </c>
      <c r="AU104" s="142">
        <f t="shared" si="45"/>
        <v>3.3554964539007095</v>
      </c>
      <c r="AV104" s="143">
        <v>69.765119999999996</v>
      </c>
      <c r="AW104" s="143">
        <f t="shared" si="40"/>
        <v>92.16</v>
      </c>
      <c r="AX104" s="144">
        <v>2.14988</v>
      </c>
      <c r="AY104" s="143">
        <v>2.84</v>
      </c>
      <c r="AZ104" s="122" t="s">
        <v>487</v>
      </c>
      <c r="BA104" s="204">
        <v>28.926174496644297</v>
      </c>
      <c r="BB104" s="147" t="s">
        <v>487</v>
      </c>
      <c r="BC104" s="158" t="s">
        <v>487</v>
      </c>
      <c r="BG104" s="233">
        <v>9576.9565217391319</v>
      </c>
      <c r="BH104" s="135">
        <v>423.2</v>
      </c>
      <c r="BI104" s="234">
        <v>4.25</v>
      </c>
      <c r="BJ104" s="122">
        <v>40.9</v>
      </c>
      <c r="BK104" s="122">
        <v>59.1</v>
      </c>
      <c r="BL104" s="150">
        <f>BJ104/BK104</f>
        <v>0.69204737732656507</v>
      </c>
      <c r="BM104" s="206">
        <v>1.42</v>
      </c>
      <c r="BN104" s="153">
        <f>BM104*100/AO104</f>
        <v>1.8758256274768823</v>
      </c>
      <c r="BO104" s="122" t="s">
        <v>487</v>
      </c>
      <c r="BP104" s="143">
        <v>56.842105263157897</v>
      </c>
      <c r="BQ104" s="234">
        <v>52.61538461538462</v>
      </c>
      <c r="BR104" s="233">
        <v>67318.539325842692</v>
      </c>
      <c r="BS104" s="153">
        <f t="shared" ref="BS104:BS111" si="55">BX104+BZ104</f>
        <v>27.4</v>
      </c>
      <c r="BT104" s="158">
        <v>73.5</v>
      </c>
      <c r="BU104" s="158">
        <v>9218</v>
      </c>
      <c r="BV104" s="153">
        <f>100-BT104</f>
        <v>26.5</v>
      </c>
      <c r="BW104" s="418">
        <f>BY104+CA104+CC104</f>
        <v>15.3232</v>
      </c>
      <c r="BX104" s="158">
        <v>9.1999999999999993</v>
      </c>
      <c r="BY104" s="145">
        <f>BX104*AP104/100</f>
        <v>1.4443999999999997</v>
      </c>
      <c r="BZ104" s="158">
        <v>18.2</v>
      </c>
      <c r="CA104" s="145">
        <f>BZ104*AP104/100</f>
        <v>2.8573999999999997</v>
      </c>
      <c r="CB104" s="158">
        <v>70.2</v>
      </c>
      <c r="CC104" s="145">
        <f>CB104*AP104/100</f>
        <v>11.021400000000002</v>
      </c>
      <c r="CD104" s="405">
        <v>2.79</v>
      </c>
      <c r="CE104" s="151"/>
      <c r="CF104" s="151"/>
      <c r="CG104" s="151"/>
      <c r="CH104" s="151"/>
      <c r="CI104" s="151"/>
      <c r="CJ104" s="151">
        <v>63.9</v>
      </c>
      <c r="CK104" s="151">
        <v>6200</v>
      </c>
      <c r="CL104" s="143">
        <f t="shared" ref="CL104:CL109" si="56">BX104/BZ104</f>
        <v>0.50549450549450547</v>
      </c>
      <c r="CM104" s="145"/>
      <c r="CN104" s="145"/>
      <c r="CO104" s="145"/>
      <c r="CT104" s="149">
        <v>46.7</v>
      </c>
      <c r="CU104" s="236"/>
      <c r="CV104" s="236"/>
      <c r="CW104" s="145"/>
      <c r="CX104" s="145"/>
      <c r="CZ104" s="145"/>
      <c r="DA104" s="209">
        <v>3</v>
      </c>
      <c r="DB104" s="237" t="s">
        <v>600</v>
      </c>
      <c r="DD104" s="239" t="s">
        <v>1197</v>
      </c>
      <c r="DE104" s="125"/>
      <c r="DF104" s="125"/>
      <c r="DG104" s="125"/>
      <c r="DH104" s="414"/>
      <c r="DI104" s="125" t="s">
        <v>489</v>
      </c>
      <c r="DJ104" s="426" t="s">
        <v>485</v>
      </c>
      <c r="DK104" s="166">
        <v>2</v>
      </c>
      <c r="DL104" s="166"/>
      <c r="DM104" s="166" t="s">
        <v>1120</v>
      </c>
      <c r="DN104" s="164">
        <v>0</v>
      </c>
      <c r="DO104" s="166"/>
      <c r="DP104" s="166"/>
      <c r="DQ104" s="166"/>
      <c r="DR104" s="165" t="s">
        <v>490</v>
      </c>
      <c r="DS104" s="125" t="s">
        <v>490</v>
      </c>
      <c r="DT104" s="125">
        <v>700</v>
      </c>
      <c r="DU104" s="125">
        <v>17.600000000000001</v>
      </c>
      <c r="DV104" s="125">
        <v>82.4</v>
      </c>
      <c r="DW104" s="125" t="s">
        <v>490</v>
      </c>
      <c r="DX104" s="125" t="s">
        <v>490</v>
      </c>
      <c r="DY104" s="125" t="s">
        <v>490</v>
      </c>
      <c r="DZ104" s="125" t="s">
        <v>490</v>
      </c>
      <c r="EA104" s="125">
        <v>0</v>
      </c>
      <c r="EC104" s="242"/>
      <c r="ED104" s="242"/>
      <c r="EE104" s="166">
        <v>6</v>
      </c>
      <c r="EF104" s="166">
        <v>40</v>
      </c>
      <c r="EG104" s="166">
        <v>3</v>
      </c>
      <c r="EH104" s="166">
        <v>1</v>
      </c>
      <c r="EI104" s="166">
        <v>186</v>
      </c>
      <c r="EJ104" s="166">
        <v>102</v>
      </c>
      <c r="EK104" s="167">
        <f t="shared" si="54"/>
        <v>29.483177245924384</v>
      </c>
      <c r="EL104" s="166">
        <v>2</v>
      </c>
      <c r="EM104" s="166"/>
      <c r="EN104" s="166">
        <v>1</v>
      </c>
      <c r="EO104" s="166">
        <v>1</v>
      </c>
      <c r="EP104" s="242"/>
      <c r="EQ104" s="1230">
        <v>43634</v>
      </c>
      <c r="ER104" s="536">
        <v>11386</v>
      </c>
      <c r="ES104" s="548">
        <v>75</v>
      </c>
      <c r="ET104" s="548">
        <v>19568</v>
      </c>
      <c r="EU104" s="548">
        <v>4000</v>
      </c>
      <c r="EV104" s="548">
        <v>38220</v>
      </c>
      <c r="EW104" s="549">
        <v>3810</v>
      </c>
      <c r="EX104" s="550">
        <f>EW104/EU104*EV104/ES104</f>
        <v>485.39400000000006</v>
      </c>
      <c r="EY104" s="511">
        <f>L104*EX104</f>
        <v>2912.3640000000005</v>
      </c>
      <c r="EZ104" s="540"/>
      <c r="FA104" s="352"/>
      <c r="FB104" s="352"/>
      <c r="FC104" s="352"/>
      <c r="FD104" s="526"/>
      <c r="FE104" s="551"/>
      <c r="FF104" s="551"/>
      <c r="FG104" s="516"/>
      <c r="FH104" s="517"/>
      <c r="FI104" s="518"/>
      <c r="FJ104" s="519"/>
      <c r="FK104" s="421"/>
      <c r="FL104" s="1009"/>
      <c r="FM104" s="122"/>
      <c r="FN104" s="213">
        <f>AC104/1000</f>
        <v>0.50900000000000001</v>
      </c>
      <c r="FP104" s="141">
        <f>EW104*100/ET104</f>
        <v>19.47056418642682</v>
      </c>
      <c r="FQ104" s="247">
        <f>EX104/1000</f>
        <v>0.48539400000000005</v>
      </c>
      <c r="FR104" s="222"/>
      <c r="FS104" s="174">
        <v>2</v>
      </c>
      <c r="FT104" s="223" t="s">
        <v>1198</v>
      </c>
      <c r="FU104" s="223" t="s">
        <v>490</v>
      </c>
      <c r="FV104" s="223" t="s">
        <v>1199</v>
      </c>
      <c r="FW104" s="166">
        <v>0</v>
      </c>
      <c r="FX104" s="166">
        <v>2</v>
      </c>
      <c r="FY104" s="166">
        <v>0</v>
      </c>
      <c r="FZ104" s="345" t="s">
        <v>1200</v>
      </c>
      <c r="GA104" s="166"/>
      <c r="GB104" s="166"/>
      <c r="GC104" s="166"/>
      <c r="GD104" s="166">
        <v>1</v>
      </c>
      <c r="GE104" s="166" t="s">
        <v>1201</v>
      </c>
      <c r="GF104" s="345" t="s">
        <v>1202</v>
      </c>
      <c r="GG104" s="166">
        <v>0</v>
      </c>
      <c r="GH104" s="345">
        <v>0</v>
      </c>
      <c r="GI104" s="345" t="s">
        <v>1203</v>
      </c>
      <c r="GJ104" s="346"/>
      <c r="GK104" s="528">
        <v>43657</v>
      </c>
      <c r="GL104" s="1230" t="s">
        <v>497</v>
      </c>
      <c r="GM104" s="1231">
        <v>1</v>
      </c>
      <c r="GN104" s="347" t="s">
        <v>1189</v>
      </c>
      <c r="GO104" s="348">
        <v>0.44321009</v>
      </c>
      <c r="GP104" s="348">
        <v>0.8904612452399201</v>
      </c>
      <c r="GQ104" s="349">
        <v>0.23812926000000015</v>
      </c>
      <c r="GR104" s="350"/>
      <c r="GS104" s="350"/>
      <c r="GT104" s="350"/>
      <c r="GU104" s="122"/>
      <c r="HI104" s="991"/>
      <c r="HJ104" s="991"/>
      <c r="HK104" s="991"/>
      <c r="HL104" s="991"/>
      <c r="HM104" s="991"/>
      <c r="HN104" s="991"/>
      <c r="HO104" s="1022"/>
      <c r="HP104" s="1022"/>
      <c r="HQ104" s="991"/>
      <c r="HR104" s="991"/>
      <c r="HS104" s="991"/>
      <c r="HT104" s="991"/>
      <c r="HU104" s="991"/>
      <c r="HV104" s="991"/>
      <c r="HW104" s="991"/>
      <c r="HX104" s="991"/>
      <c r="HY104" s="991"/>
      <c r="HZ104" s="991"/>
      <c r="IA104" s="991"/>
      <c r="IB104" s="1022"/>
      <c r="IC104" s="991"/>
      <c r="ID104" s="991"/>
      <c r="IE104" s="991"/>
      <c r="IF104" s="991"/>
      <c r="IG104" s="1022"/>
      <c r="IH104" s="991"/>
      <c r="II104" s="991"/>
      <c r="IJ104" s="991"/>
      <c r="IK104" s="1022"/>
      <c r="IL104" s="991"/>
      <c r="IM104" s="991"/>
      <c r="IN104" s="1022"/>
      <c r="IO104" s="991"/>
      <c r="IP104" s="991"/>
      <c r="IQ104" s="991"/>
      <c r="IR104" s="991"/>
      <c r="IS104" s="991"/>
      <c r="IT104" s="1022"/>
      <c r="IU104" s="991"/>
      <c r="IV104" s="991"/>
      <c r="IW104" s="991"/>
      <c r="IX104" s="991"/>
      <c r="IY104" s="991"/>
      <c r="IZ104" s="991"/>
      <c r="JA104" s="991"/>
      <c r="JB104" s="991"/>
      <c r="JC104" s="991"/>
      <c r="JD104" s="991"/>
      <c r="JE104" s="991"/>
      <c r="JF104" s="991"/>
      <c r="JG104" s="125"/>
      <c r="JH104" s="125"/>
      <c r="JI104" s="125"/>
      <c r="JJ104" s="241" t="s">
        <v>487</v>
      </c>
      <c r="JK104" s="166" t="s">
        <v>487</v>
      </c>
      <c r="JL104" s="166" t="s">
        <v>487</v>
      </c>
      <c r="JM104" s="166" t="s">
        <v>487</v>
      </c>
      <c r="JN104" s="166" t="s">
        <v>487</v>
      </c>
      <c r="JO104" s="166" t="s">
        <v>487</v>
      </c>
      <c r="JP104" s="368">
        <v>2912.3640000000005</v>
      </c>
      <c r="JQ104" s="369">
        <f>LD104*JP104/100</f>
        <v>372.78259200000008</v>
      </c>
      <c r="JR104" s="166"/>
      <c r="JS104" s="166"/>
      <c r="JT104" s="166"/>
      <c r="JU104" s="166"/>
      <c r="JV104" s="166"/>
      <c r="JW104" s="166"/>
      <c r="JX104" s="166"/>
      <c r="JY104" s="160">
        <v>6</v>
      </c>
      <c r="JZ104" s="167"/>
      <c r="KA104" s="167"/>
      <c r="KB104" s="166"/>
      <c r="KC104" s="167">
        <v>14.1</v>
      </c>
      <c r="KD104" s="167">
        <v>92.1</v>
      </c>
      <c r="KE104" s="166">
        <v>3742</v>
      </c>
      <c r="KF104" s="166">
        <v>3.81</v>
      </c>
      <c r="KG104" s="166">
        <v>17005</v>
      </c>
      <c r="KH104" s="166">
        <v>71.8</v>
      </c>
      <c r="KI104" s="166">
        <v>7656</v>
      </c>
      <c r="KJ104" s="166">
        <v>3.16</v>
      </c>
      <c r="KK104" s="166">
        <v>30894</v>
      </c>
      <c r="KL104" s="166">
        <v>96.1</v>
      </c>
      <c r="KM104" s="166">
        <v>4266</v>
      </c>
      <c r="KN104" s="166">
        <v>92.1</v>
      </c>
      <c r="KO104" s="166">
        <v>13126</v>
      </c>
      <c r="KP104" s="167">
        <v>72.8</v>
      </c>
      <c r="KQ104" s="166">
        <v>9.32</v>
      </c>
      <c r="KR104" s="166"/>
      <c r="KS104" s="166"/>
      <c r="KT104" s="166"/>
      <c r="KU104" s="166"/>
      <c r="KV104" s="166"/>
      <c r="KW104" s="166"/>
      <c r="KX104" s="166"/>
      <c r="KY104" s="166"/>
      <c r="KZ104" s="166"/>
      <c r="LA104" s="166"/>
      <c r="LB104" s="166"/>
      <c r="LC104" s="166"/>
      <c r="LD104" s="974">
        <v>12.8</v>
      </c>
      <c r="LE104" s="125"/>
      <c r="LF104" s="125"/>
      <c r="LG104" s="125"/>
      <c r="LH104" s="125"/>
      <c r="LI104" s="125"/>
      <c r="LJ104" s="125"/>
      <c r="LK104" s="125"/>
      <c r="LL104" s="125"/>
      <c r="LM104" s="125"/>
      <c r="LN104" s="125"/>
      <c r="LO104" s="125"/>
      <c r="LP104" s="125"/>
      <c r="LQ104" s="125"/>
      <c r="LR104" s="175"/>
      <c r="LS104" s="175"/>
      <c r="LT104" s="175"/>
      <c r="LU104" s="175"/>
      <c r="LV104" s="175"/>
      <c r="LW104" s="175"/>
      <c r="LX104" s="175"/>
      <c r="LY104" s="183"/>
      <c r="LZ104" s="183"/>
    </row>
    <row r="105" spans="1:338" ht="14.45" hidden="1" customHeight="1">
      <c r="A105" s="991">
        <v>246</v>
      </c>
      <c r="B105" s="122">
        <f>COUNTIFS($D$3:D105,D105,$F$3:F105,F105)</f>
        <v>1</v>
      </c>
      <c r="C105" s="686">
        <v>7212</v>
      </c>
      <c r="D105" s="422" t="s">
        <v>1098</v>
      </c>
      <c r="E105" s="186" t="s">
        <v>1099</v>
      </c>
      <c r="F105" s="521">
        <v>531222223</v>
      </c>
      <c r="G105" s="125">
        <v>64</v>
      </c>
      <c r="H105" s="422" t="s">
        <v>1100</v>
      </c>
      <c r="I105" s="189" t="s">
        <v>1101</v>
      </c>
      <c r="J105" s="190" t="s">
        <v>477</v>
      </c>
      <c r="K105" s="352" t="s">
        <v>478</v>
      </c>
      <c r="L105" s="225">
        <v>6</v>
      </c>
      <c r="M105" s="225">
        <v>13</v>
      </c>
      <c r="N105" s="225"/>
      <c r="O105" s="225"/>
      <c r="P105" s="192" t="s">
        <v>1097</v>
      </c>
      <c r="Q105" s="192"/>
      <c r="R105" s="192"/>
      <c r="S105" s="197" t="s">
        <v>550</v>
      </c>
      <c r="T105" s="195" t="s">
        <v>481</v>
      </c>
      <c r="U105" s="196" t="s">
        <v>660</v>
      </c>
      <c r="V105" s="197" t="s">
        <v>481</v>
      </c>
      <c r="W105" s="198" t="s">
        <v>483</v>
      </c>
      <c r="X105" s="999" t="s">
        <v>484</v>
      </c>
      <c r="Y105" s="999" t="s">
        <v>653</v>
      </c>
      <c r="Z105" s="199"/>
      <c r="AA105" s="200"/>
      <c r="AB105" s="301">
        <v>5139</v>
      </c>
      <c r="AC105" s="864"/>
      <c r="AD105" s="864"/>
      <c r="AE105" s="864"/>
      <c r="AF105" s="864"/>
      <c r="AG105" s="718" t="s">
        <v>485</v>
      </c>
      <c r="AH105" s="1009"/>
      <c r="AI105" s="991">
        <v>43</v>
      </c>
      <c r="AJ105" s="991">
        <v>89.4</v>
      </c>
      <c r="AK105" s="1019">
        <v>38.442</v>
      </c>
      <c r="AL105" s="991">
        <v>78256</v>
      </c>
      <c r="AM105" s="1022">
        <v>52.170666666666669</v>
      </c>
      <c r="AN105" s="991">
        <v>4</v>
      </c>
      <c r="AO105" s="1024">
        <v>69.2</v>
      </c>
      <c r="AP105" s="1026">
        <v>20.399999999999999</v>
      </c>
      <c r="AQ105" s="1027">
        <v>5.95</v>
      </c>
      <c r="AR105" s="139">
        <f t="shared" si="42"/>
        <v>95.55</v>
      </c>
      <c r="AS105" s="140">
        <f t="shared" si="43"/>
        <v>3.3921568627450984</v>
      </c>
      <c r="AT105" s="141">
        <f t="shared" si="44"/>
        <v>20.183333333333337</v>
      </c>
      <c r="AU105" s="142">
        <f t="shared" si="45"/>
        <v>2.6261859582542697</v>
      </c>
      <c r="AV105" s="143">
        <v>64.680000000000007</v>
      </c>
      <c r="AW105" s="143">
        <f t="shared" si="40"/>
        <v>93.468208092485554</v>
      </c>
      <c r="AX105" s="1032">
        <v>1.06</v>
      </c>
      <c r="AY105" s="1020">
        <f>AX105*100/AO105</f>
        <v>1.5317919075144508</v>
      </c>
      <c r="AZ105" s="992" t="s">
        <v>487</v>
      </c>
      <c r="BA105" s="204">
        <v>22.204000000000004</v>
      </c>
      <c r="BB105" s="305">
        <v>3.4000000000000002E-2</v>
      </c>
      <c r="BC105" s="1042"/>
      <c r="BD105" s="1042"/>
      <c r="BE105" s="991"/>
      <c r="BF105" s="991"/>
      <c r="BG105" s="145"/>
      <c r="BH105" s="991"/>
      <c r="BI105" s="234">
        <v>14.3</v>
      </c>
      <c r="BJ105" s="1030">
        <v>44.2</v>
      </c>
      <c r="BK105" s="1030">
        <v>55.6</v>
      </c>
      <c r="BL105" s="1044">
        <v>0.79607843137254908</v>
      </c>
      <c r="BM105" s="1054" t="s">
        <v>487</v>
      </c>
      <c r="BN105" s="122" t="s">
        <v>487</v>
      </c>
      <c r="BO105" s="992" t="s">
        <v>487</v>
      </c>
      <c r="BP105" s="1036">
        <v>8.4</v>
      </c>
      <c r="BQ105" s="307">
        <v>8.35</v>
      </c>
      <c r="BR105" s="1036"/>
      <c r="BS105" s="153">
        <f t="shared" si="55"/>
        <v>39.5</v>
      </c>
      <c r="BT105" s="1036">
        <v>87.4</v>
      </c>
      <c r="BU105" s="1249">
        <v>8514.4</v>
      </c>
      <c r="BV105" s="1036">
        <f>100-BT105</f>
        <v>12.599999999999994</v>
      </c>
      <c r="BW105" s="1039">
        <f>BY105+CA105+CC105</f>
        <v>20.318399999999997</v>
      </c>
      <c r="BX105" s="1036">
        <v>13.6</v>
      </c>
      <c r="BY105" s="1020">
        <f>BX105*AP105/100</f>
        <v>2.7744</v>
      </c>
      <c r="BZ105" s="1036">
        <v>25.9</v>
      </c>
      <c r="CA105" s="1020">
        <f>BZ105*AP105/100</f>
        <v>5.283599999999999</v>
      </c>
      <c r="CB105" s="1036">
        <v>60.1</v>
      </c>
      <c r="CC105" s="1020">
        <f>CB105*AP105/100</f>
        <v>12.260399999999999</v>
      </c>
      <c r="CD105" s="1056"/>
      <c r="CE105" s="1057">
        <v>99.5</v>
      </c>
      <c r="CF105" s="1058">
        <v>12531.388888888889</v>
      </c>
      <c r="CG105" s="1057">
        <v>98.9</v>
      </c>
      <c r="CH105" s="1058">
        <v>9156.4210526315783</v>
      </c>
      <c r="CI105" s="1057">
        <v>53.9</v>
      </c>
      <c r="CJ105" s="1057">
        <v>71.8</v>
      </c>
      <c r="CK105" s="1058">
        <v>6899.8888888888887</v>
      </c>
      <c r="CL105" s="143">
        <f t="shared" si="56"/>
        <v>0.52509652509652516</v>
      </c>
      <c r="CM105" s="1020"/>
      <c r="CN105" s="145"/>
      <c r="CO105" s="145"/>
      <c r="CP105" s="1042"/>
      <c r="CQ105" s="991"/>
      <c r="CR105" s="991"/>
      <c r="CS105" s="991"/>
      <c r="CT105" s="1020"/>
      <c r="CU105" s="1020"/>
      <c r="CV105" s="145"/>
      <c r="CW105" s="145"/>
      <c r="CX105" s="1020"/>
      <c r="CY105" s="1050"/>
      <c r="CZ105" s="145"/>
      <c r="DA105" s="1050">
        <v>2</v>
      </c>
      <c r="DB105" s="992" t="s">
        <v>600</v>
      </c>
      <c r="DC105" s="1007"/>
      <c r="DD105" s="1007"/>
      <c r="DE105" s="308"/>
      <c r="DF105" s="308"/>
      <c r="DG105" s="308"/>
      <c r="DH105" s="579"/>
      <c r="DI105" s="160" t="s">
        <v>489</v>
      </c>
      <c r="DJ105" s="161" t="s">
        <v>485</v>
      </c>
      <c r="DK105" s="162">
        <v>2</v>
      </c>
      <c r="DL105" s="163" t="s">
        <v>741</v>
      </c>
      <c r="DM105" s="163" t="s">
        <v>476</v>
      </c>
      <c r="DN105" s="164">
        <v>0</v>
      </c>
      <c r="DO105" s="163">
        <v>0</v>
      </c>
      <c r="DP105" s="168" t="s">
        <v>490</v>
      </c>
      <c r="DQ105" s="163" t="s">
        <v>490</v>
      </c>
      <c r="DR105" s="165" t="s">
        <v>490</v>
      </c>
      <c r="DS105" s="125" t="s">
        <v>490</v>
      </c>
      <c r="DT105" s="125">
        <v>336</v>
      </c>
      <c r="DU105" s="125">
        <v>0.113</v>
      </c>
      <c r="DV105" s="125">
        <v>0.88700000000000001</v>
      </c>
      <c r="DW105" s="125" t="s">
        <v>490</v>
      </c>
      <c r="DX105" s="125" t="s">
        <v>490</v>
      </c>
      <c r="DY105" s="125" t="s">
        <v>490</v>
      </c>
      <c r="DZ105" s="125" t="s">
        <v>490</v>
      </c>
      <c r="EA105" s="125">
        <v>0</v>
      </c>
      <c r="EB105" s="991"/>
      <c r="EC105" s="163">
        <v>2</v>
      </c>
      <c r="ED105" s="163">
        <v>13</v>
      </c>
      <c r="EE105" s="166">
        <v>6</v>
      </c>
      <c r="EF105" s="163">
        <v>50</v>
      </c>
      <c r="EG105" s="163">
        <v>3</v>
      </c>
      <c r="EH105" s="163">
        <v>0</v>
      </c>
      <c r="EI105" s="163">
        <v>185</v>
      </c>
      <c r="EJ105" s="163">
        <v>87</v>
      </c>
      <c r="EK105" s="167">
        <f t="shared" si="54"/>
        <v>25.4200146092038</v>
      </c>
      <c r="EL105" s="163">
        <v>0</v>
      </c>
      <c r="EM105" s="168" t="s">
        <v>490</v>
      </c>
      <c r="EN105" s="163">
        <v>0</v>
      </c>
      <c r="EO105" s="163">
        <v>0</v>
      </c>
      <c r="EP105" s="163">
        <v>4</v>
      </c>
      <c r="EQ105" s="1238">
        <v>42968</v>
      </c>
      <c r="ER105" s="580">
        <v>7212</v>
      </c>
      <c r="ES105" s="1083"/>
      <c r="ET105" s="1083"/>
      <c r="EU105" s="1083"/>
      <c r="EV105" s="1083"/>
      <c r="EW105" s="1083"/>
      <c r="EX105" s="637"/>
      <c r="EY105" s="1135"/>
      <c r="EZ105" s="1083">
        <v>67</v>
      </c>
      <c r="FA105" s="1083">
        <v>203582</v>
      </c>
      <c r="FB105" s="1083">
        <v>10</v>
      </c>
      <c r="FC105" s="1074">
        <v>303.85373134328358</v>
      </c>
      <c r="FD105" s="1140">
        <v>130.65710447761194</v>
      </c>
      <c r="FE105" s="1140"/>
      <c r="FF105" s="1135"/>
      <c r="FG105" s="638">
        <v>39.331959946200755</v>
      </c>
      <c r="FH105" s="1081"/>
      <c r="FI105" s="590" t="e">
        <v>#DIV/0!</v>
      </c>
      <c r="FJ105" s="645">
        <v>5139</v>
      </c>
      <c r="FK105" s="1154" t="s">
        <v>485</v>
      </c>
      <c r="FL105" s="133"/>
      <c r="FM105" s="122">
        <v>43</v>
      </c>
      <c r="FN105" s="1088"/>
      <c r="FO105" s="1009"/>
      <c r="FP105" s="1060">
        <v>43</v>
      </c>
      <c r="FQ105" s="1087">
        <f>FD105/1000</f>
        <v>0.13065710447761195</v>
      </c>
      <c r="FR105" s="1009"/>
      <c r="FS105" s="133"/>
      <c r="GF105" s="175"/>
      <c r="GJ105" s="165"/>
      <c r="GK105" s="528">
        <v>43013</v>
      </c>
      <c r="GL105" s="1232" t="s">
        <v>497</v>
      </c>
      <c r="GM105" s="1231">
        <f>DATEDIF(EQ105,GK105,"m")</f>
        <v>1</v>
      </c>
      <c r="GN105" s="178"/>
      <c r="GR105" s="165"/>
      <c r="GS105" s="165"/>
      <c r="GT105" s="165"/>
      <c r="GU105" s="122"/>
      <c r="HI105" s="991"/>
      <c r="HJ105" s="991"/>
      <c r="HK105" s="991"/>
      <c r="HL105" s="991"/>
      <c r="HM105" s="991"/>
      <c r="HN105" s="991"/>
      <c r="HO105" s="1022"/>
      <c r="HP105" s="1022"/>
      <c r="HQ105" s="991"/>
      <c r="HR105" s="991"/>
      <c r="HS105" s="991"/>
      <c r="HT105" s="991"/>
      <c r="HU105" s="991"/>
      <c r="HV105" s="991"/>
      <c r="HW105" s="991"/>
      <c r="HX105" s="991"/>
      <c r="HY105" s="991"/>
      <c r="HZ105" s="991"/>
      <c r="IA105" s="991"/>
      <c r="IB105" s="1022"/>
      <c r="IC105" s="991"/>
      <c r="ID105" s="991"/>
      <c r="IE105" s="991"/>
      <c r="IF105" s="991"/>
      <c r="IG105" s="991"/>
      <c r="IH105" s="991"/>
      <c r="II105" s="991"/>
      <c r="IJ105" s="991"/>
      <c r="IK105" s="1022"/>
      <c r="IL105" s="991"/>
      <c r="IM105" s="991"/>
      <c r="IN105" s="1022"/>
      <c r="IO105" s="991"/>
      <c r="IP105" s="991"/>
      <c r="IQ105" s="991"/>
      <c r="IR105" s="991"/>
      <c r="IS105" s="991"/>
      <c r="IT105" s="1022"/>
      <c r="IU105" s="991"/>
      <c r="IV105" s="991"/>
      <c r="IW105" s="991"/>
      <c r="IX105" s="991"/>
      <c r="IY105" s="991"/>
      <c r="IZ105" s="991"/>
      <c r="JA105" s="991"/>
      <c r="JB105" s="991"/>
      <c r="JC105" s="991"/>
      <c r="JD105" s="991"/>
      <c r="JE105" s="991"/>
      <c r="JF105" s="991"/>
      <c r="JG105" s="125"/>
      <c r="JH105" s="125"/>
      <c r="JI105" s="125"/>
      <c r="JJ105" s="182"/>
      <c r="JK105" s="183"/>
      <c r="JL105" s="183"/>
      <c r="JM105" s="183"/>
      <c r="JN105" s="183"/>
      <c r="JO105" s="183"/>
      <c r="JP105" s="183"/>
      <c r="JQ105" s="183"/>
      <c r="JR105" s="183"/>
      <c r="JS105" s="183"/>
      <c r="JT105" s="183"/>
      <c r="JU105" s="183"/>
      <c r="JV105" s="183"/>
      <c r="JW105" s="183"/>
      <c r="JX105" s="183"/>
      <c r="JY105" s="183"/>
      <c r="JZ105" s="183"/>
      <c r="KA105" s="183"/>
      <c r="KB105" s="183"/>
      <c r="KC105" s="183"/>
      <c r="KD105" s="183"/>
      <c r="KE105" s="183"/>
      <c r="KF105" s="183"/>
      <c r="KG105" s="183"/>
      <c r="KH105" s="183"/>
      <c r="KI105" s="183"/>
      <c r="KJ105" s="183"/>
      <c r="KK105" s="183"/>
      <c r="KL105" s="183"/>
      <c r="KM105" s="183"/>
      <c r="KN105" s="183"/>
      <c r="KO105" s="183"/>
      <c r="KP105" s="183"/>
      <c r="KQ105" s="183"/>
      <c r="KR105" s="183"/>
      <c r="KS105" s="183"/>
      <c r="KT105" s="183"/>
      <c r="KU105" s="183"/>
      <c r="KV105" s="183"/>
      <c r="KW105" s="183"/>
      <c r="KX105" s="183"/>
      <c r="KY105" s="183"/>
      <c r="KZ105" s="183"/>
      <c r="LA105" s="183"/>
      <c r="LB105" s="183"/>
      <c r="LC105" s="183"/>
      <c r="LD105" s="1434"/>
      <c r="LE105" s="125"/>
      <c r="LF105" s="125"/>
      <c r="LG105" s="125"/>
      <c r="LH105" s="125"/>
      <c r="LI105" s="125"/>
      <c r="LJ105" s="125"/>
      <c r="LK105" s="125"/>
      <c r="LL105" s="125"/>
      <c r="LM105" s="125"/>
      <c r="LN105" s="125"/>
      <c r="LO105" s="125"/>
      <c r="LP105" s="125"/>
      <c r="LQ105" s="125"/>
      <c r="LR105" s="175"/>
      <c r="LS105" s="175"/>
      <c r="LT105" s="175"/>
      <c r="LU105" s="175"/>
      <c r="LV105" s="175"/>
      <c r="LW105" s="175"/>
      <c r="LX105" s="175"/>
      <c r="LY105" s="183"/>
      <c r="LZ105" s="183"/>
    </row>
    <row r="106" spans="1:338" ht="14.45" hidden="1" customHeight="1">
      <c r="A106" s="122">
        <v>88</v>
      </c>
      <c r="B106" s="122">
        <f>COUNTIFS($D$3:D106,D106,$F$3:F106,F106)</f>
        <v>1</v>
      </c>
      <c r="C106" s="268">
        <v>6172</v>
      </c>
      <c r="D106" s="398" t="s">
        <v>1024</v>
      </c>
      <c r="E106" s="125" t="s">
        <v>823</v>
      </c>
      <c r="F106" s="187">
        <v>5409300259</v>
      </c>
      <c r="G106" s="125">
        <v>63</v>
      </c>
      <c r="H106" s="398" t="s">
        <v>1025</v>
      </c>
      <c r="I106" s="572" t="s">
        <v>1026</v>
      </c>
      <c r="J106" s="504" t="s">
        <v>477</v>
      </c>
      <c r="K106" s="175" t="s">
        <v>478</v>
      </c>
      <c r="L106" s="414">
        <v>8</v>
      </c>
      <c r="M106" s="125">
        <v>8</v>
      </c>
      <c r="N106" s="225"/>
      <c r="O106" s="225"/>
      <c r="P106" s="192" t="s">
        <v>1016</v>
      </c>
      <c r="Q106" s="553"/>
      <c r="R106" s="727"/>
      <c r="S106" s="683" t="s">
        <v>550</v>
      </c>
      <c r="T106" s="324" t="s">
        <v>641</v>
      </c>
      <c r="U106" s="639" t="s">
        <v>616</v>
      </c>
      <c r="V106" s="547" t="s">
        <v>550</v>
      </c>
      <c r="W106" s="640" t="s">
        <v>481</v>
      </c>
      <c r="X106" s="683" t="s">
        <v>481</v>
      </c>
      <c r="Y106" s="1179" t="s">
        <v>643</v>
      </c>
      <c r="Z106" s="319"/>
      <c r="AA106" s="253"/>
      <c r="AB106" s="337">
        <v>105</v>
      </c>
      <c r="AC106" s="710"/>
      <c r="AD106" s="710"/>
      <c r="AE106" s="710"/>
      <c r="AF106" s="710"/>
      <c r="AG106" s="625" t="s">
        <v>485</v>
      </c>
      <c r="AH106" s="1009"/>
      <c r="AI106" s="122">
        <v>0.4</v>
      </c>
      <c r="AJ106" s="122">
        <v>83.2</v>
      </c>
      <c r="AK106" s="134">
        <v>0.33279999999999998</v>
      </c>
      <c r="AL106" s="122">
        <v>3567</v>
      </c>
      <c r="AM106" s="135">
        <v>1.7835000000000001</v>
      </c>
      <c r="AN106" s="122">
        <v>4</v>
      </c>
      <c r="AO106" s="1024">
        <v>32</v>
      </c>
      <c r="AP106" s="137">
        <v>36.299999999999997</v>
      </c>
      <c r="AQ106" s="138">
        <v>29</v>
      </c>
      <c r="AR106" s="139">
        <f t="shared" si="42"/>
        <v>97.3</v>
      </c>
      <c r="AS106" s="140">
        <f t="shared" si="43"/>
        <v>0.88154269972451793</v>
      </c>
      <c r="AT106" s="141">
        <f t="shared" si="44"/>
        <v>25.564738292011022</v>
      </c>
      <c r="AU106" s="142">
        <f t="shared" si="45"/>
        <v>0.49004594180704442</v>
      </c>
      <c r="AV106" s="143">
        <v>29.6</v>
      </c>
      <c r="AW106" s="143">
        <f t="shared" si="40"/>
        <v>92.5</v>
      </c>
      <c r="AX106" s="144">
        <v>0.8</v>
      </c>
      <c r="AY106" s="143">
        <f>AX106*100/AO106</f>
        <v>2.5</v>
      </c>
      <c r="AZ106" s="149" t="s">
        <v>487</v>
      </c>
      <c r="BA106" s="146" t="s">
        <v>487</v>
      </c>
      <c r="BB106" s="147">
        <v>0.2</v>
      </c>
      <c r="BC106" s="148"/>
      <c r="BD106" s="148"/>
      <c r="BG106" s="145"/>
      <c r="BJ106" s="435" t="s">
        <v>487</v>
      </c>
      <c r="BK106" s="435" t="s">
        <v>487</v>
      </c>
      <c r="BL106" s="436" t="s">
        <v>487</v>
      </c>
      <c r="BM106" s="437" t="s">
        <v>487</v>
      </c>
      <c r="BN106" s="122" t="s">
        <v>487</v>
      </c>
      <c r="BO106" s="435" t="s">
        <v>487</v>
      </c>
      <c r="BP106" s="290"/>
      <c r="BQ106" s="438"/>
      <c r="BR106" s="152"/>
      <c r="BS106" s="153">
        <f t="shared" si="55"/>
        <v>58.900000000000006</v>
      </c>
      <c r="BT106" s="154">
        <v>90.7</v>
      </c>
      <c r="BU106" s="439"/>
      <c r="BV106" s="154">
        <f>100-BT106</f>
        <v>9.2999999999999972</v>
      </c>
      <c r="BW106" s="1039">
        <f>BY106+CA106+CC106</f>
        <v>35.4651</v>
      </c>
      <c r="BX106" s="154">
        <v>27.8</v>
      </c>
      <c r="BY106" s="145">
        <f>BX106*AP106/100</f>
        <v>10.0914</v>
      </c>
      <c r="BZ106" s="154">
        <v>31.1</v>
      </c>
      <c r="CA106" s="145">
        <f>BZ106*AP106/100</f>
        <v>11.289300000000001</v>
      </c>
      <c r="CB106" s="154">
        <v>38.799999999999997</v>
      </c>
      <c r="CC106" s="145">
        <f>CB106*AP106/100</f>
        <v>14.084399999999999</v>
      </c>
      <c r="CD106" s="154"/>
      <c r="CE106" s="151">
        <v>100</v>
      </c>
      <c r="CF106" s="156"/>
      <c r="CG106" s="151">
        <v>99.1</v>
      </c>
      <c r="CH106" s="151"/>
      <c r="CI106" s="151">
        <v>47.4</v>
      </c>
      <c r="CJ106" s="151">
        <v>79.2</v>
      </c>
      <c r="CK106" s="151"/>
      <c r="CL106" s="143">
        <f t="shared" si="56"/>
        <v>0.89389067524115751</v>
      </c>
      <c r="CM106" s="145"/>
      <c r="CN106" s="145"/>
      <c r="CO106" s="145"/>
      <c r="CP106" s="148"/>
      <c r="CT106" s="145"/>
      <c r="CU106" s="145"/>
      <c r="CV106" s="145"/>
      <c r="CW106" s="145"/>
      <c r="CX106" s="145"/>
      <c r="CY106" s="149"/>
      <c r="CZ106" s="145"/>
      <c r="DA106" s="149">
        <v>5</v>
      </c>
      <c r="DB106" s="158" t="s">
        <v>488</v>
      </c>
      <c r="DE106" s="909"/>
      <c r="DF106" s="308"/>
      <c r="DG106" s="308"/>
      <c r="DH106" s="579"/>
      <c r="DI106" s="160" t="s">
        <v>489</v>
      </c>
      <c r="DJ106" s="440" t="s">
        <v>485</v>
      </c>
      <c r="DK106" s="162">
        <v>2</v>
      </c>
      <c r="DL106" s="163" t="s">
        <v>476</v>
      </c>
      <c r="DM106" s="166"/>
      <c r="DN106" s="164">
        <v>0</v>
      </c>
      <c r="DO106" s="163">
        <v>0</v>
      </c>
      <c r="DP106" s="163" t="s">
        <v>490</v>
      </c>
      <c r="DQ106" s="163" t="s">
        <v>490</v>
      </c>
      <c r="DR106" s="165">
        <v>5.4</v>
      </c>
      <c r="DS106" s="125" t="s">
        <v>490</v>
      </c>
      <c r="DT106" s="125">
        <v>105</v>
      </c>
      <c r="DU106" s="125">
        <v>17.100000000000001</v>
      </c>
      <c r="DV106" s="125">
        <v>82.9</v>
      </c>
      <c r="DW106" s="125">
        <v>1.9</v>
      </c>
      <c r="DX106" s="125">
        <v>283.5</v>
      </c>
      <c r="DY106" s="125" t="s">
        <v>490</v>
      </c>
      <c r="DZ106" s="125">
        <v>6.18</v>
      </c>
      <c r="EA106" s="125">
        <v>2</v>
      </c>
      <c r="EB106" s="122" t="s">
        <v>1027</v>
      </c>
      <c r="EC106" s="292">
        <v>5</v>
      </c>
      <c r="ED106" s="292">
        <v>8</v>
      </c>
      <c r="EE106" s="166">
        <v>8</v>
      </c>
      <c r="EF106" s="163"/>
      <c r="EG106" s="163">
        <v>2</v>
      </c>
      <c r="EH106" s="163">
        <v>1</v>
      </c>
      <c r="EI106" s="163">
        <v>168</v>
      </c>
      <c r="EJ106" s="163">
        <v>90</v>
      </c>
      <c r="EK106" s="167">
        <f t="shared" si="54"/>
        <v>31.887755102040817</v>
      </c>
      <c r="EL106" s="163">
        <v>2</v>
      </c>
      <c r="EM106" s="168" t="s">
        <v>490</v>
      </c>
      <c r="EN106" s="169">
        <v>3</v>
      </c>
      <c r="EO106" s="163">
        <v>2</v>
      </c>
      <c r="EP106" s="163">
        <v>2</v>
      </c>
      <c r="EQ106" s="1239">
        <v>42760</v>
      </c>
      <c r="ER106" s="580">
        <v>6172</v>
      </c>
      <c r="ES106" s="253"/>
      <c r="ET106" s="253"/>
      <c r="EU106" s="253"/>
      <c r="EV106" s="253"/>
      <c r="EW106" s="917"/>
      <c r="EX106" s="1157"/>
      <c r="EY106" s="1162"/>
      <c r="EZ106" s="253"/>
      <c r="FA106" s="253"/>
      <c r="FB106" s="253"/>
      <c r="FC106" s="253"/>
      <c r="FD106" s="529"/>
      <c r="FE106" s="1162"/>
      <c r="FF106" s="1162"/>
      <c r="FG106" s="1168"/>
      <c r="FH106" s="517"/>
      <c r="FI106" s="590" t="e">
        <v>#DIV/0!</v>
      </c>
      <c r="FJ106" s="606">
        <v>105</v>
      </c>
      <c r="FK106" s="625" t="s">
        <v>485</v>
      </c>
      <c r="FL106" s="1009"/>
      <c r="FM106" s="122">
        <v>0.4</v>
      </c>
      <c r="FP106" s="172">
        <v>0.4</v>
      </c>
      <c r="FQ106" s="173">
        <f>DT106/1000</f>
        <v>0.105</v>
      </c>
      <c r="FR106" s="133"/>
      <c r="FS106" s="174">
        <v>50</v>
      </c>
      <c r="FT106" s="175" t="s">
        <v>536</v>
      </c>
      <c r="FV106" s="175" t="s">
        <v>1028</v>
      </c>
      <c r="FX106" s="125">
        <v>3</v>
      </c>
      <c r="FY106" s="125">
        <v>0</v>
      </c>
      <c r="FZ106" s="175" t="s">
        <v>1029</v>
      </c>
      <c r="GA106" s="125">
        <v>1</v>
      </c>
      <c r="GB106" s="419">
        <v>42776</v>
      </c>
      <c r="GC106" s="175" t="s">
        <v>1030</v>
      </c>
      <c r="GD106" s="125">
        <v>1</v>
      </c>
      <c r="GE106" s="175" t="s">
        <v>1031</v>
      </c>
      <c r="GF106" s="175" t="s">
        <v>1032</v>
      </c>
      <c r="GG106" s="125">
        <v>1</v>
      </c>
      <c r="GH106" s="175" t="s">
        <v>1033</v>
      </c>
      <c r="GI106" s="175" t="s">
        <v>1034</v>
      </c>
      <c r="GJ106" s="165"/>
      <c r="GK106" s="294">
        <v>42818</v>
      </c>
      <c r="GL106" s="1230" t="s">
        <v>497</v>
      </c>
      <c r="GM106" s="1231">
        <f>DATEDIF(EQ106,GK106,"m")</f>
        <v>1</v>
      </c>
      <c r="GN106" s="178"/>
      <c r="GP106" s="340">
        <v>1.9</v>
      </c>
      <c r="GR106" s="165"/>
      <c r="GS106" s="252">
        <v>14</v>
      </c>
      <c r="GT106" s="441"/>
      <c r="GU106" s="122"/>
      <c r="HI106" s="991"/>
      <c r="HJ106" s="991"/>
      <c r="HK106" s="991"/>
      <c r="HL106" s="991"/>
      <c r="HM106" s="991"/>
      <c r="HN106" s="991"/>
      <c r="HO106" s="1022"/>
      <c r="HP106" s="1022"/>
      <c r="HQ106" s="991"/>
      <c r="HR106" s="991"/>
      <c r="HS106" s="991"/>
      <c r="HT106" s="991"/>
      <c r="HU106" s="991"/>
      <c r="HV106" s="991"/>
      <c r="HW106" s="991"/>
      <c r="HX106" s="991"/>
      <c r="HY106" s="991"/>
      <c r="HZ106" s="991"/>
      <c r="IA106" s="991"/>
      <c r="IB106" s="1022"/>
      <c r="IC106" s="991"/>
      <c r="ID106" s="991"/>
      <c r="IE106" s="991"/>
      <c r="IF106" s="991"/>
      <c r="IG106" s="991"/>
      <c r="IH106" s="991"/>
      <c r="II106" s="991"/>
      <c r="IJ106" s="991"/>
      <c r="IK106" s="1022"/>
      <c r="IL106" s="991"/>
      <c r="IM106" s="991"/>
      <c r="IN106" s="1022"/>
      <c r="IO106" s="991"/>
      <c r="IP106" s="991"/>
      <c r="IQ106" s="991"/>
      <c r="IR106" s="991"/>
      <c r="IS106" s="991"/>
      <c r="IT106" s="1022"/>
      <c r="IU106" s="991"/>
      <c r="IV106" s="991"/>
      <c r="IW106" s="991"/>
      <c r="IX106" s="991"/>
      <c r="IY106" s="991"/>
      <c r="IZ106" s="991"/>
      <c r="JA106" s="991"/>
      <c r="JB106" s="991"/>
      <c r="JC106" s="991"/>
      <c r="JD106" s="991"/>
      <c r="JE106" s="991"/>
      <c r="JF106" s="991"/>
      <c r="JG106" s="125"/>
      <c r="JH106" s="125"/>
      <c r="JI106" s="125"/>
      <c r="JJ106" s="182"/>
      <c r="JK106" s="183"/>
      <c r="JL106" s="183"/>
      <c r="JM106" s="183"/>
      <c r="JN106" s="183"/>
      <c r="JO106" s="183"/>
      <c r="JP106" s="183"/>
      <c r="JQ106" s="183"/>
      <c r="JR106" s="183"/>
      <c r="JS106" s="183"/>
      <c r="JT106" s="183"/>
      <c r="JU106" s="183"/>
      <c r="JV106" s="183"/>
      <c r="JW106" s="183"/>
      <c r="JX106" s="183"/>
      <c r="JY106" s="183"/>
      <c r="JZ106" s="183"/>
      <c r="KA106" s="183"/>
      <c r="KB106" s="183"/>
      <c r="KC106" s="183"/>
      <c r="KD106" s="183"/>
      <c r="KE106" s="183"/>
      <c r="KF106" s="183"/>
      <c r="KG106" s="183"/>
      <c r="KH106" s="183"/>
      <c r="KI106" s="183"/>
      <c r="KJ106" s="183"/>
      <c r="KK106" s="183"/>
      <c r="KL106" s="183"/>
      <c r="KM106" s="183"/>
      <c r="KN106" s="183"/>
      <c r="KO106" s="183"/>
      <c r="KP106" s="183"/>
      <c r="KQ106" s="183"/>
      <c r="KR106" s="183"/>
      <c r="KS106" s="183"/>
      <c r="KT106" s="183"/>
      <c r="KU106" s="183"/>
      <c r="KV106" s="183"/>
      <c r="KW106" s="183"/>
      <c r="KX106" s="183"/>
      <c r="KY106" s="183"/>
      <c r="KZ106" s="183"/>
      <c r="LA106" s="183"/>
      <c r="LB106" s="183"/>
      <c r="LC106" s="183"/>
      <c r="LD106" s="1434"/>
      <c r="LE106" s="125"/>
      <c r="LF106" s="125"/>
      <c r="LG106" s="125"/>
      <c r="LH106" s="125"/>
      <c r="LI106" s="125"/>
      <c r="LJ106" s="125"/>
      <c r="LK106" s="125"/>
      <c r="LL106" s="125"/>
      <c r="LM106" s="125"/>
      <c r="LN106" s="125"/>
      <c r="LO106" s="125"/>
      <c r="LP106" s="125"/>
      <c r="LQ106" s="125"/>
      <c r="LR106" s="175"/>
      <c r="LS106" s="175"/>
      <c r="LT106" s="175"/>
      <c r="LU106" s="175"/>
      <c r="LV106" s="175"/>
      <c r="LW106" s="175"/>
      <c r="LX106" s="175"/>
      <c r="LY106" s="183"/>
      <c r="LZ106" s="183"/>
    </row>
    <row r="107" spans="1:338" hidden="1">
      <c r="A107" s="122">
        <v>285</v>
      </c>
      <c r="B107" s="122">
        <f>COUNTIFS($D$3:D107,D107,$F$3:F107,F107)</f>
        <v>1</v>
      </c>
      <c r="C107" s="184">
        <v>9661</v>
      </c>
      <c r="D107" s="398" t="s">
        <v>1155</v>
      </c>
      <c r="E107" s="188" t="s">
        <v>1129</v>
      </c>
      <c r="F107" s="187">
        <v>5503042655</v>
      </c>
      <c r="G107" s="125">
        <v>63</v>
      </c>
      <c r="H107" s="398" t="s">
        <v>1156</v>
      </c>
      <c r="I107" s="572" t="s">
        <v>887</v>
      </c>
      <c r="J107" s="504" t="s">
        <v>477</v>
      </c>
      <c r="K107" s="183" t="s">
        <v>478</v>
      </c>
      <c r="L107" s="414">
        <v>30</v>
      </c>
      <c r="M107" s="414">
        <v>6</v>
      </c>
      <c r="N107" s="730" t="s">
        <v>490</v>
      </c>
      <c r="O107" s="414"/>
      <c r="P107" s="188" t="s">
        <v>1157</v>
      </c>
      <c r="Q107" s="165"/>
      <c r="R107" s="180"/>
      <c r="S107" s="671" t="s">
        <v>598</v>
      </c>
      <c r="T107" s="195" t="s">
        <v>523</v>
      </c>
      <c r="U107" s="197" t="s">
        <v>484</v>
      </c>
      <c r="V107" s="318" t="s">
        <v>599</v>
      </c>
      <c r="W107" s="530" t="s">
        <v>506</v>
      </c>
      <c r="X107" s="530" t="s">
        <v>484</v>
      </c>
      <c r="Y107" s="197" t="s">
        <v>484</v>
      </c>
      <c r="Z107" s="319"/>
      <c r="AA107" s="253"/>
      <c r="AB107" s="125"/>
      <c r="AC107" s="696">
        <v>17669</v>
      </c>
      <c r="AD107" s="696">
        <v>1325</v>
      </c>
      <c r="AE107" s="698">
        <v>1</v>
      </c>
      <c r="AF107" s="165">
        <v>420</v>
      </c>
      <c r="AG107" s="698" t="s">
        <v>507</v>
      </c>
      <c r="AH107" s="122"/>
      <c r="AK107" s="122"/>
      <c r="AL107" s="133"/>
      <c r="AM107" s="133"/>
      <c r="AN107" s="133"/>
      <c r="AO107" s="1024">
        <v>46.1</v>
      </c>
      <c r="AP107" s="137">
        <v>44.7</v>
      </c>
      <c r="AQ107" s="138">
        <v>5</v>
      </c>
      <c r="AR107" s="139">
        <f t="shared" si="42"/>
        <v>95.800000000000011</v>
      </c>
      <c r="AS107" s="140">
        <f t="shared" si="43"/>
        <v>1.0313199105145414</v>
      </c>
      <c r="AT107" s="141">
        <f t="shared" si="44"/>
        <v>5.1565995525727075</v>
      </c>
      <c r="AU107" s="142">
        <f t="shared" si="45"/>
        <v>0.92756539235412472</v>
      </c>
      <c r="AV107" s="143">
        <v>43.702799999999996</v>
      </c>
      <c r="AW107" s="143">
        <f t="shared" si="40"/>
        <v>94.8</v>
      </c>
      <c r="AX107" s="144">
        <v>9.2200000000000004E-2</v>
      </c>
      <c r="AY107" s="353">
        <v>0.2</v>
      </c>
      <c r="AZ107" s="523" t="s">
        <v>487</v>
      </c>
      <c r="BA107" s="145"/>
      <c r="BB107" s="322" t="s">
        <v>487</v>
      </c>
      <c r="BC107" s="366"/>
      <c r="BD107" s="366"/>
      <c r="BE107" s="366"/>
      <c r="BF107" s="366"/>
      <c r="BG107" s="145"/>
      <c r="BH107" s="233">
        <v>198.28892005610098</v>
      </c>
      <c r="BI107" s="217">
        <v>8.7999999999999995E-2</v>
      </c>
      <c r="BJ107" s="145">
        <v>9.3000000000000007</v>
      </c>
      <c r="BK107" s="145">
        <v>90.7</v>
      </c>
      <c r="BL107" s="306">
        <v>0.10253583241455348</v>
      </c>
      <c r="BM107" s="206">
        <v>0.1</v>
      </c>
      <c r="BN107" s="153">
        <f>BM107*100/AO107</f>
        <v>0.21691973969631237</v>
      </c>
      <c r="BO107" s="262" t="s">
        <v>487</v>
      </c>
      <c r="BP107" s="145">
        <v>48.6</v>
      </c>
      <c r="BQ107" s="359">
        <v>91.6</v>
      </c>
      <c r="BR107" s="174">
        <v>28547.599999999999</v>
      </c>
      <c r="BS107" s="153">
        <f t="shared" si="55"/>
        <v>40.799999999999997</v>
      </c>
      <c r="BT107" s="158">
        <v>93.3</v>
      </c>
      <c r="BU107" s="174">
        <v>9243.1034482758623</v>
      </c>
      <c r="BV107" s="153">
        <v>6.7000000000000028</v>
      </c>
      <c r="BW107" s="418">
        <v>41.099999999999994</v>
      </c>
      <c r="BX107" s="158">
        <v>26.2</v>
      </c>
      <c r="BY107" s="158">
        <v>11.7</v>
      </c>
      <c r="BZ107" s="158">
        <v>14.6</v>
      </c>
      <c r="CA107" s="158">
        <v>6.6</v>
      </c>
      <c r="CB107" s="158">
        <v>51</v>
      </c>
      <c r="CC107" s="158">
        <v>22.8</v>
      </c>
      <c r="CD107" s="122">
        <v>0.9</v>
      </c>
      <c r="CJ107" s="122">
        <v>61.8</v>
      </c>
      <c r="CK107" s="135">
        <v>5075.4885993485341</v>
      </c>
      <c r="CL107" s="143">
        <f t="shared" si="56"/>
        <v>1.7945205479452055</v>
      </c>
      <c r="CM107" s="145"/>
      <c r="CN107" s="145"/>
      <c r="CO107" s="145"/>
      <c r="CP107" s="366"/>
      <c r="CQ107" s="366"/>
      <c r="CR107" s="366"/>
      <c r="CS107" s="366"/>
      <c r="CT107" s="145"/>
      <c r="CU107" s="145"/>
      <c r="CV107" s="145"/>
      <c r="CW107" s="145"/>
      <c r="CX107" s="172"/>
      <c r="CY107" s="209"/>
      <c r="CZ107" s="145"/>
      <c r="DA107" s="209">
        <v>3</v>
      </c>
      <c r="DB107" s="237" t="s">
        <v>488</v>
      </c>
      <c r="DC107" s="122"/>
      <c r="DE107" s="125"/>
      <c r="DF107" s="125"/>
      <c r="DG107" s="125"/>
      <c r="DH107" s="185"/>
      <c r="DI107" s="160" t="s">
        <v>489</v>
      </c>
      <c r="DJ107" s="267" t="s">
        <v>507</v>
      </c>
      <c r="DK107" s="166">
        <v>2</v>
      </c>
      <c r="DL107" s="166"/>
      <c r="DM107" s="166" t="s">
        <v>887</v>
      </c>
      <c r="DN107" s="164">
        <v>0</v>
      </c>
      <c r="DO107" s="166"/>
      <c r="DP107" s="166"/>
      <c r="DQ107" s="166"/>
      <c r="DR107" s="165" t="s">
        <v>490</v>
      </c>
      <c r="DS107" s="125" t="s">
        <v>490</v>
      </c>
      <c r="DT107" s="125">
        <v>225</v>
      </c>
      <c r="DU107" s="125">
        <v>5.4</v>
      </c>
      <c r="DV107" s="125">
        <v>94.6</v>
      </c>
      <c r="DW107" s="125" t="s">
        <v>490</v>
      </c>
      <c r="DX107" s="125" t="s">
        <v>490</v>
      </c>
      <c r="DY107" s="125" t="s">
        <v>490</v>
      </c>
      <c r="DZ107" s="125" t="s">
        <v>490</v>
      </c>
      <c r="EA107" s="125">
        <v>0</v>
      </c>
      <c r="EC107" s="166"/>
      <c r="ED107" s="166">
        <v>30</v>
      </c>
      <c r="EE107" s="166">
        <v>30</v>
      </c>
      <c r="EF107" s="166">
        <v>30</v>
      </c>
      <c r="EG107" s="163">
        <v>3</v>
      </c>
      <c r="EH107" s="166">
        <v>1</v>
      </c>
      <c r="EI107" s="166">
        <v>182</v>
      </c>
      <c r="EJ107" s="166">
        <v>102</v>
      </c>
      <c r="EK107" s="167">
        <f t="shared" si="54"/>
        <v>30.793382441734089</v>
      </c>
      <c r="EL107" s="166">
        <v>2</v>
      </c>
      <c r="EM107" s="166"/>
      <c r="EN107" s="166">
        <v>2</v>
      </c>
      <c r="EO107" s="166">
        <v>3</v>
      </c>
      <c r="EP107" s="316"/>
      <c r="EQ107" s="1230">
        <v>43344</v>
      </c>
      <c r="ER107" s="628">
        <v>9661</v>
      </c>
      <c r="ES107" s="1131">
        <v>63</v>
      </c>
      <c r="ET107" s="728">
        <v>120680</v>
      </c>
      <c r="EU107" s="728">
        <v>2</v>
      </c>
      <c r="EV107" s="720">
        <f>ET107/ES107*EU107</f>
        <v>3831.1111111111113</v>
      </c>
      <c r="EW107" s="732">
        <v>4841</v>
      </c>
      <c r="EX107" s="729">
        <f>EW107/ES107*EU107</f>
        <v>153.68253968253967</v>
      </c>
      <c r="EY107" s="511">
        <f>L107*EX107</f>
        <v>4610.4761904761899</v>
      </c>
      <c r="EZ107" s="512">
        <v>30</v>
      </c>
      <c r="FA107" s="733">
        <v>7847</v>
      </c>
      <c r="FB107" s="1295">
        <v>3000</v>
      </c>
      <c r="FC107" s="541"/>
      <c r="FD107" s="734">
        <f>FA107/EZ107</f>
        <v>261.56666666666666</v>
      </c>
      <c r="FE107" s="735">
        <f>FB107*FD107/1000</f>
        <v>784.7</v>
      </c>
      <c r="FF107" s="736">
        <f>EY107/FE107</f>
        <v>5.875463477094673</v>
      </c>
      <c r="FG107" s="543"/>
      <c r="FH107" s="517"/>
      <c r="FI107" s="527"/>
      <c r="FJ107" s="708"/>
      <c r="FK107" s="441"/>
      <c r="FL107" s="122"/>
      <c r="FM107" s="172">
        <f>EW107*100/ET107</f>
        <v>4.011435200530328</v>
      </c>
      <c r="FN107" s="213">
        <f>EX107/1000</f>
        <v>0.15368253968253967</v>
      </c>
      <c r="FP107" s="172">
        <v>4.011435200530328</v>
      </c>
      <c r="FQ107" s="213">
        <v>0.15368253968253967</v>
      </c>
      <c r="FR107" s="222">
        <f>DT107/EX107</f>
        <v>1.4640570130138402</v>
      </c>
      <c r="FS107" s="174">
        <v>10</v>
      </c>
      <c r="FT107" s="223" t="s">
        <v>490</v>
      </c>
      <c r="FU107" s="223" t="s">
        <v>1158</v>
      </c>
      <c r="FV107" s="223" t="s">
        <v>1159</v>
      </c>
      <c r="FW107" s="166">
        <v>0</v>
      </c>
      <c r="FX107" s="166">
        <v>0</v>
      </c>
      <c r="FY107" s="166">
        <v>1</v>
      </c>
      <c r="FZ107" s="345" t="s">
        <v>539</v>
      </c>
      <c r="GA107" s="166"/>
      <c r="GB107" s="166"/>
      <c r="GC107" s="166"/>
      <c r="GD107" s="166">
        <v>1</v>
      </c>
      <c r="GE107" s="166" t="s">
        <v>1160</v>
      </c>
      <c r="GF107" s="345" t="s">
        <v>1161</v>
      </c>
      <c r="GG107" s="166">
        <v>0</v>
      </c>
      <c r="GH107" s="345">
        <v>0</v>
      </c>
      <c r="GI107" s="345" t="s">
        <v>1162</v>
      </c>
      <c r="GJ107" s="346"/>
      <c r="GK107" s="214">
        <v>43398</v>
      </c>
      <c r="GL107" s="1230" t="s">
        <v>497</v>
      </c>
      <c r="GM107" s="1231">
        <f>DATEDIF(EQ107,GK107,"m")</f>
        <v>1</v>
      </c>
      <c r="GN107" s="347" t="s">
        <v>1163</v>
      </c>
      <c r="GO107" s="349">
        <v>4.1692682799999992E-2</v>
      </c>
      <c r="GP107" s="348">
        <v>0.36989152878771692</v>
      </c>
      <c r="GQ107" s="349">
        <v>0.27438139200000067</v>
      </c>
      <c r="GR107" s="350"/>
      <c r="GS107" s="350"/>
      <c r="GT107" s="350"/>
      <c r="GU107" s="122"/>
      <c r="HI107" s="991"/>
      <c r="HJ107" s="991"/>
      <c r="HK107" s="991"/>
      <c r="HL107" s="991"/>
      <c r="HM107" s="991"/>
      <c r="HN107" s="991"/>
      <c r="HO107" s="1022"/>
      <c r="HP107" s="1022"/>
      <c r="HQ107" s="991"/>
      <c r="HR107" s="991"/>
      <c r="HS107" s="991"/>
      <c r="HT107" s="991"/>
      <c r="HU107" s="991"/>
      <c r="HV107" s="991"/>
      <c r="HW107" s="991"/>
      <c r="HX107" s="991"/>
      <c r="HY107" s="991"/>
      <c r="HZ107" s="991"/>
      <c r="IA107" s="991"/>
      <c r="IB107" s="1022"/>
      <c r="IC107" s="991"/>
      <c r="ID107" s="991"/>
      <c r="IE107" s="991"/>
      <c r="IF107" s="991"/>
      <c r="IG107" s="991"/>
      <c r="IH107" s="991"/>
      <c r="II107" s="991"/>
      <c r="IJ107" s="991"/>
      <c r="IK107" s="1022"/>
      <c r="IL107" s="991"/>
      <c r="IM107" s="991"/>
      <c r="IN107" s="1022"/>
      <c r="IO107" s="991"/>
      <c r="IP107" s="991"/>
      <c r="IQ107" s="991"/>
      <c r="IR107" s="991"/>
      <c r="IS107" s="991"/>
      <c r="IT107" s="1022"/>
      <c r="IU107" s="991"/>
      <c r="IV107" s="991"/>
      <c r="IW107" s="991"/>
      <c r="IX107" s="991"/>
      <c r="IY107" s="991"/>
      <c r="IZ107" s="991"/>
      <c r="JA107" s="991"/>
      <c r="JB107" s="991"/>
      <c r="JC107" s="991"/>
      <c r="JD107" s="991"/>
      <c r="JE107" s="991"/>
      <c r="JF107" s="991"/>
      <c r="JG107" s="125"/>
      <c r="JH107" s="125"/>
      <c r="JI107" s="125"/>
      <c r="JJ107" s="241">
        <v>17.600000000000001</v>
      </c>
      <c r="JK107" s="166">
        <v>0.79</v>
      </c>
      <c r="JL107" s="166">
        <v>707000</v>
      </c>
      <c r="JM107" s="167">
        <v>6.08</v>
      </c>
      <c r="JN107" s="167">
        <v>10.3</v>
      </c>
      <c r="JO107" s="166">
        <v>293723</v>
      </c>
      <c r="JP107" s="368">
        <v>4610.4761904761899</v>
      </c>
      <c r="JQ107" s="369">
        <f>JM107*JP107/100</f>
        <v>280.31695238095233</v>
      </c>
      <c r="JR107" s="166">
        <v>0.43</v>
      </c>
      <c r="JS107" s="166">
        <v>737000</v>
      </c>
      <c r="JT107" s="372">
        <f>JN107-JR107</f>
        <v>9.870000000000001</v>
      </c>
      <c r="JU107" s="166"/>
      <c r="JV107" s="369">
        <f>JQ107*JN107/100</f>
        <v>28.872646095238093</v>
      </c>
      <c r="JW107" s="369">
        <f>JR107*JQ107/100</f>
        <v>1.205362895238095</v>
      </c>
      <c r="JX107" s="369">
        <f>JV107-JW107</f>
        <v>27.667283199999996</v>
      </c>
      <c r="JY107" s="160">
        <v>17</v>
      </c>
      <c r="JZ107" s="369">
        <f>JV107/JY107</f>
        <v>1.6983909467787113</v>
      </c>
      <c r="KA107" s="369">
        <f>JW107/JY107</f>
        <v>7.0903699719887942E-2</v>
      </c>
      <c r="KB107" s="369">
        <f>JQ107/JY107</f>
        <v>16.489232492997196</v>
      </c>
      <c r="KC107" s="167"/>
      <c r="KD107" s="167"/>
      <c r="KE107" s="166"/>
      <c r="KF107" s="166"/>
      <c r="KG107" s="166"/>
      <c r="KH107" s="166"/>
      <c r="KI107" s="166"/>
      <c r="KJ107" s="166"/>
      <c r="KK107" s="166"/>
      <c r="KL107" s="166"/>
      <c r="KM107" s="166"/>
      <c r="KN107" s="166"/>
      <c r="KO107" s="166"/>
      <c r="KP107" s="167"/>
      <c r="KQ107" s="166"/>
      <c r="KR107" s="166"/>
      <c r="KS107" s="166"/>
      <c r="KT107" s="166"/>
      <c r="KU107" s="166"/>
      <c r="KV107" s="166"/>
      <c r="KW107" s="166"/>
      <c r="KX107" s="166"/>
      <c r="KY107" s="166"/>
      <c r="KZ107" s="166"/>
      <c r="LA107" s="166"/>
      <c r="LB107" s="166"/>
      <c r="LC107" s="166"/>
      <c r="LD107" s="974"/>
      <c r="LE107" s="125"/>
      <c r="LF107" s="125"/>
      <c r="LG107" s="125"/>
      <c r="LH107" s="125"/>
      <c r="LI107" s="125"/>
      <c r="LJ107" s="125"/>
      <c r="LK107" s="125"/>
      <c r="LL107" s="125"/>
      <c r="LM107" s="125"/>
      <c r="LN107" s="125"/>
      <c r="LO107" s="125"/>
      <c r="LP107" s="125"/>
      <c r="LQ107" s="125"/>
      <c r="LR107" s="175"/>
      <c r="LS107" s="175"/>
      <c r="LT107" s="175"/>
      <c r="LU107" s="175"/>
      <c r="LV107" s="175"/>
      <c r="LW107" s="175"/>
      <c r="LX107" s="175"/>
      <c r="LY107" s="183"/>
      <c r="LZ107" s="183"/>
    </row>
    <row r="108" spans="1:338" hidden="1">
      <c r="A108" s="122">
        <v>222</v>
      </c>
      <c r="B108" s="122">
        <f>COUNTIFS($D$3:D108,D108,$F$3:F108,F108)</f>
        <v>1</v>
      </c>
      <c r="C108" s="1240">
        <v>7060</v>
      </c>
      <c r="D108" s="450" t="s">
        <v>1081</v>
      </c>
      <c r="E108" s="476" t="s">
        <v>594</v>
      </c>
      <c r="F108" s="1151">
        <v>5509190973</v>
      </c>
      <c r="G108" s="125">
        <v>62</v>
      </c>
      <c r="H108" s="491" t="s">
        <v>1082</v>
      </c>
      <c r="I108" s="969" t="s">
        <v>770</v>
      </c>
      <c r="J108" s="479" t="s">
        <v>477</v>
      </c>
      <c r="K108" s="480" t="s">
        <v>478</v>
      </c>
      <c r="L108" s="481">
        <v>39</v>
      </c>
      <c r="M108" s="629">
        <v>3</v>
      </c>
      <c r="N108" s="629"/>
      <c r="O108" s="629"/>
      <c r="P108" s="192" t="s">
        <v>673</v>
      </c>
      <c r="Q108" s="737"/>
      <c r="R108" s="997"/>
      <c r="S108" s="530" t="s">
        <v>550</v>
      </c>
      <c r="T108" s="195" t="s">
        <v>481</v>
      </c>
      <c r="U108" s="574" t="s">
        <v>660</v>
      </c>
      <c r="V108" s="530" t="s">
        <v>481</v>
      </c>
      <c r="W108" s="1153" t="s">
        <v>483</v>
      </c>
      <c r="X108" s="530" t="s">
        <v>1083</v>
      </c>
      <c r="Y108" s="530" t="s">
        <v>484</v>
      </c>
      <c r="Z108" s="1097"/>
      <c r="AA108" s="1083"/>
      <c r="AB108" s="301">
        <v>297</v>
      </c>
      <c r="AC108" s="994"/>
      <c r="AD108" s="994"/>
      <c r="AE108" s="994"/>
      <c r="AF108" s="994"/>
      <c r="AG108" s="1154" t="s">
        <v>674</v>
      </c>
      <c r="AH108" s="1007" t="s">
        <v>675</v>
      </c>
      <c r="AI108" s="122">
        <v>34.200000000000003</v>
      </c>
      <c r="AJ108" s="122">
        <v>89.1</v>
      </c>
      <c r="AK108" s="134">
        <v>30.472200000000001</v>
      </c>
      <c r="AL108" s="122">
        <v>11226</v>
      </c>
      <c r="AM108" s="135">
        <v>0.86353846153846159</v>
      </c>
      <c r="AN108" s="122">
        <v>3</v>
      </c>
      <c r="AO108" s="1024">
        <v>22.2</v>
      </c>
      <c r="AP108" s="137">
        <v>65.599999999999994</v>
      </c>
      <c r="AQ108" s="138">
        <v>7.24</v>
      </c>
      <c r="AR108" s="139">
        <f t="shared" si="42"/>
        <v>95.039999999999992</v>
      </c>
      <c r="AS108" s="140">
        <f t="shared" si="43"/>
        <v>0.33841463414634149</v>
      </c>
      <c r="AT108" s="141">
        <f t="shared" si="44"/>
        <v>2.4501219512195123</v>
      </c>
      <c r="AU108" s="142">
        <f t="shared" si="45"/>
        <v>0.3047775947281714</v>
      </c>
      <c r="AV108" s="143">
        <v>20.29</v>
      </c>
      <c r="AW108" s="143">
        <f t="shared" si="40"/>
        <v>91.396396396396398</v>
      </c>
      <c r="AX108" s="144">
        <v>0.8</v>
      </c>
      <c r="AY108" s="145">
        <f>AX108*100/AO108</f>
        <v>3.6036036036036037</v>
      </c>
      <c r="AZ108" s="338"/>
      <c r="BA108" s="204"/>
      <c r="BB108" s="305">
        <v>0.17</v>
      </c>
      <c r="BC108" s="148"/>
      <c r="BD108" s="148"/>
      <c r="BG108" s="145"/>
      <c r="BI108" s="234">
        <v>0.56999999999999995</v>
      </c>
      <c r="BJ108" s="143">
        <v>50.5</v>
      </c>
      <c r="BK108" s="143">
        <v>48.4</v>
      </c>
      <c r="BL108" s="150">
        <v>1.0459459459459459</v>
      </c>
      <c r="BM108" s="151" t="s">
        <v>487</v>
      </c>
      <c r="BN108" s="122" t="s">
        <v>487</v>
      </c>
      <c r="BO108" s="149" t="s">
        <v>487</v>
      </c>
      <c r="BP108" s="152">
        <v>27.9</v>
      </c>
      <c r="BQ108" s="307">
        <v>40.249999999999993</v>
      </c>
      <c r="BR108" s="218">
        <v>23218.214285714286</v>
      </c>
      <c r="BS108" s="153">
        <f t="shared" si="55"/>
        <v>85.5</v>
      </c>
      <c r="BT108" s="152">
        <v>84.4</v>
      </c>
      <c r="BU108" s="218">
        <v>10954.8</v>
      </c>
      <c r="BV108" s="152">
        <f>100-BT108</f>
        <v>15.599999999999994</v>
      </c>
      <c r="BW108" s="1039">
        <f>BY108+CA108+CC108</f>
        <v>65.403199999999998</v>
      </c>
      <c r="BX108" s="152">
        <v>34.1</v>
      </c>
      <c r="BY108" s="145">
        <f>BX108*AP108/100</f>
        <v>22.369600000000002</v>
      </c>
      <c r="BZ108" s="152">
        <v>51.4</v>
      </c>
      <c r="CA108" s="145">
        <f>BZ108*AP108/100</f>
        <v>33.718399999999995</v>
      </c>
      <c r="CB108" s="152">
        <v>14.2</v>
      </c>
      <c r="CC108" s="145">
        <f>CB108*AP108/100</f>
        <v>9.315199999999999</v>
      </c>
      <c r="CD108" s="208"/>
      <c r="CE108" s="264">
        <v>99.3</v>
      </c>
      <c r="CF108" s="265">
        <v>9255.6666666666661</v>
      </c>
      <c r="CG108" s="264">
        <v>97.9</v>
      </c>
      <c r="CH108" s="265">
        <v>6825.9473684210525</v>
      </c>
      <c r="CI108" s="264">
        <v>51.9</v>
      </c>
      <c r="CJ108" s="264">
        <v>91.8</v>
      </c>
      <c r="CK108" s="265">
        <v>7688.5</v>
      </c>
      <c r="CL108" s="143">
        <f t="shared" si="56"/>
        <v>0.66342412451361876</v>
      </c>
      <c r="CM108" s="145"/>
      <c r="CN108" s="145"/>
      <c r="CO108" s="145"/>
      <c r="CP108" s="148"/>
      <c r="CT108" s="145"/>
      <c r="CU108" s="145"/>
      <c r="CV108" s="145"/>
      <c r="CW108" s="145"/>
      <c r="CX108" s="145"/>
      <c r="CY108" s="158"/>
      <c r="CZ108" s="145"/>
      <c r="DA108" s="158">
        <v>2</v>
      </c>
      <c r="DB108" s="158" t="s">
        <v>488</v>
      </c>
      <c r="DE108" s="308"/>
      <c r="DF108" s="308"/>
      <c r="DG108" s="308"/>
      <c r="DH108" s="579"/>
      <c r="DI108" s="160" t="s">
        <v>489</v>
      </c>
      <c r="DJ108" s="343" t="s">
        <v>674</v>
      </c>
      <c r="DK108" s="162">
        <v>3</v>
      </c>
      <c r="DL108" s="163" t="s">
        <v>770</v>
      </c>
      <c r="DM108" s="163" t="s">
        <v>770</v>
      </c>
      <c r="DN108" s="164">
        <v>0</v>
      </c>
      <c r="DO108" s="163">
        <v>0</v>
      </c>
      <c r="DP108" s="168" t="s">
        <v>490</v>
      </c>
      <c r="DQ108" s="163" t="s">
        <v>490</v>
      </c>
      <c r="DR108" s="165" t="s">
        <v>490</v>
      </c>
      <c r="DS108" s="125" t="s">
        <v>490</v>
      </c>
      <c r="DT108" s="125">
        <v>297</v>
      </c>
      <c r="DU108" s="125">
        <v>0.114</v>
      </c>
      <c r="DV108" s="125">
        <v>0.88600000000000001</v>
      </c>
      <c r="DW108" s="125" t="s">
        <v>490</v>
      </c>
      <c r="DX108" s="125" t="s">
        <v>490</v>
      </c>
      <c r="DY108" s="125" t="s">
        <v>490</v>
      </c>
      <c r="DZ108" s="125" t="s">
        <v>490</v>
      </c>
      <c r="EA108" s="125">
        <v>0</v>
      </c>
      <c r="EC108" s="163">
        <v>2</v>
      </c>
      <c r="ED108" s="163">
        <v>3</v>
      </c>
      <c r="EE108" s="166">
        <v>39</v>
      </c>
      <c r="EF108" s="163">
        <v>50</v>
      </c>
      <c r="EG108" s="163">
        <v>3</v>
      </c>
      <c r="EH108" s="163">
        <v>0</v>
      </c>
      <c r="EI108" s="163">
        <v>177</v>
      </c>
      <c r="EJ108" s="163">
        <v>75</v>
      </c>
      <c r="EK108" s="167">
        <f t="shared" si="54"/>
        <v>23.93948099205209</v>
      </c>
      <c r="EL108" s="163">
        <v>0</v>
      </c>
      <c r="EM108" s="168" t="s">
        <v>490</v>
      </c>
      <c r="EN108" s="163">
        <v>2</v>
      </c>
      <c r="EO108" s="163">
        <v>1</v>
      </c>
      <c r="EP108" s="163">
        <v>4</v>
      </c>
      <c r="EQ108" s="1238">
        <v>42926</v>
      </c>
      <c r="ER108" s="1252">
        <v>7060</v>
      </c>
      <c r="ES108" s="1083"/>
      <c r="ET108" s="1083"/>
      <c r="EU108" s="1083"/>
      <c r="EV108" s="1083"/>
      <c r="EW108" s="1083"/>
      <c r="EX108" s="637"/>
      <c r="EY108" s="1135"/>
      <c r="EZ108" s="1083">
        <v>50</v>
      </c>
      <c r="FA108" s="1083">
        <v>36895</v>
      </c>
      <c r="FB108" s="1083">
        <v>10</v>
      </c>
      <c r="FC108" s="1074">
        <v>73.789999999999992</v>
      </c>
      <c r="FD108" s="1140">
        <v>25.236180000000001</v>
      </c>
      <c r="FE108" s="1140"/>
      <c r="FF108" s="1135"/>
      <c r="FG108" s="638">
        <v>11.768817626122495</v>
      </c>
      <c r="FH108" s="1081"/>
      <c r="FI108" s="590" t="e">
        <v>#DIV/0!</v>
      </c>
      <c r="FJ108" s="645">
        <v>297</v>
      </c>
      <c r="FK108" s="1154" t="s">
        <v>677</v>
      </c>
      <c r="FL108" s="122"/>
      <c r="FM108" s="122">
        <v>34.200000000000003</v>
      </c>
      <c r="FP108" s="172">
        <v>34.200000000000003</v>
      </c>
      <c r="FQ108" s="213">
        <f>FD108/1000</f>
        <v>2.523618E-2</v>
      </c>
      <c r="FR108" s="133"/>
      <c r="FS108" s="133"/>
      <c r="GF108" s="175"/>
      <c r="GJ108" s="165"/>
      <c r="GK108" s="738">
        <v>42986</v>
      </c>
      <c r="GL108" s="1232" t="s">
        <v>497</v>
      </c>
      <c r="GM108" s="1231">
        <f>DATEDIF(EQ108,GK108,"m")</f>
        <v>1</v>
      </c>
      <c r="GN108" s="178"/>
      <c r="GP108" s="179">
        <v>0.49852715721791996</v>
      </c>
      <c r="GR108" s="165"/>
      <c r="GS108" s="165"/>
      <c r="GT108" s="165"/>
      <c r="GU108" s="122"/>
      <c r="HI108" s="991"/>
      <c r="HJ108" s="991"/>
      <c r="HK108" s="991"/>
      <c r="HL108" s="991"/>
      <c r="HM108" s="991"/>
      <c r="HN108" s="991"/>
      <c r="HO108" s="1022"/>
      <c r="HP108" s="1022"/>
      <c r="HQ108" s="991"/>
      <c r="HR108" s="991"/>
      <c r="HS108" s="991"/>
      <c r="HT108" s="991"/>
      <c r="HU108" s="991"/>
      <c r="HV108" s="991"/>
      <c r="HW108" s="991"/>
      <c r="HX108" s="991"/>
      <c r="HY108" s="991"/>
      <c r="HZ108" s="991"/>
      <c r="IA108" s="991"/>
      <c r="IB108" s="1022"/>
      <c r="IC108" s="991"/>
      <c r="ID108" s="991"/>
      <c r="IE108" s="991"/>
      <c r="IF108" s="991"/>
      <c r="IG108" s="991"/>
      <c r="IH108" s="991"/>
      <c r="II108" s="991"/>
      <c r="IJ108" s="991"/>
      <c r="IK108" s="1022"/>
      <c r="IL108" s="991"/>
      <c r="IM108" s="991"/>
      <c r="IN108" s="1022"/>
      <c r="IO108" s="991"/>
      <c r="IP108" s="991"/>
      <c r="IQ108" s="991"/>
      <c r="IR108" s="991"/>
      <c r="IS108" s="991"/>
      <c r="IT108" s="1022"/>
      <c r="IU108" s="991"/>
      <c r="IV108" s="991"/>
      <c r="IW108" s="991"/>
      <c r="IX108" s="991"/>
      <c r="IY108" s="991"/>
      <c r="IZ108" s="991"/>
      <c r="JA108" s="991"/>
      <c r="JB108" s="991"/>
      <c r="JC108" s="991"/>
      <c r="JD108" s="991"/>
      <c r="JE108" s="991"/>
      <c r="JF108" s="991"/>
      <c r="JG108" s="125"/>
      <c r="JH108" s="125"/>
      <c r="JI108" s="125"/>
      <c r="JJ108" s="182"/>
      <c r="JK108" s="183"/>
      <c r="JL108" s="183"/>
      <c r="JM108" s="183"/>
      <c r="JN108" s="183"/>
      <c r="JO108" s="183"/>
      <c r="JP108" s="183"/>
      <c r="JQ108" s="183"/>
      <c r="JR108" s="183"/>
      <c r="JS108" s="183"/>
      <c r="JT108" s="183"/>
      <c r="JU108" s="183"/>
      <c r="JV108" s="183"/>
      <c r="JW108" s="183"/>
      <c r="JX108" s="183"/>
      <c r="JY108" s="183"/>
      <c r="JZ108" s="183"/>
      <c r="KA108" s="183"/>
      <c r="KB108" s="183"/>
      <c r="KC108" s="183"/>
      <c r="KD108" s="183"/>
      <c r="KE108" s="183"/>
      <c r="KF108" s="183"/>
      <c r="KG108" s="183"/>
      <c r="KH108" s="183"/>
      <c r="KI108" s="183"/>
      <c r="KJ108" s="183"/>
      <c r="KK108" s="183"/>
      <c r="KL108" s="183"/>
      <c r="KM108" s="183"/>
      <c r="KN108" s="183"/>
      <c r="KO108" s="183"/>
      <c r="KP108" s="183"/>
      <c r="KQ108" s="183"/>
      <c r="KR108" s="183"/>
      <c r="KS108" s="183"/>
      <c r="KT108" s="183"/>
      <c r="KU108" s="183"/>
      <c r="KV108" s="183"/>
      <c r="KW108" s="183"/>
      <c r="KX108" s="183"/>
      <c r="KY108" s="183"/>
      <c r="KZ108" s="183"/>
      <c r="LA108" s="183"/>
      <c r="LB108" s="183"/>
      <c r="LC108" s="183"/>
      <c r="LD108" s="1434"/>
      <c r="LE108" s="125"/>
      <c r="LF108" s="125"/>
      <c r="LG108" s="125"/>
      <c r="LH108" s="125"/>
      <c r="LI108" s="125"/>
      <c r="LJ108" s="125"/>
      <c r="LK108" s="125"/>
      <c r="LL108" s="125"/>
      <c r="LM108" s="125"/>
      <c r="LN108" s="125"/>
      <c r="LO108" s="125"/>
      <c r="LP108" s="125"/>
      <c r="LQ108" s="125"/>
      <c r="LR108" s="175"/>
      <c r="LS108" s="175"/>
      <c r="LT108" s="175"/>
      <c r="LU108" s="175"/>
      <c r="LV108" s="175"/>
      <c r="LW108" s="175"/>
      <c r="LX108" s="175"/>
      <c r="LY108" s="183"/>
      <c r="LZ108" s="183"/>
    </row>
    <row r="109" spans="1:338" hidden="1">
      <c r="A109" s="122">
        <v>146</v>
      </c>
      <c r="B109" s="122">
        <f>COUNTIFS($D$3:D109,D109,$F$3:F109,F109)</f>
        <v>1</v>
      </c>
      <c r="C109" s="520">
        <v>8811</v>
      </c>
      <c r="D109" s="422" t="s">
        <v>1149</v>
      </c>
      <c r="E109" s="186" t="s">
        <v>499</v>
      </c>
      <c r="F109" s="187">
        <v>5607271560</v>
      </c>
      <c r="G109" s="125">
        <v>62</v>
      </c>
      <c r="H109" s="398" t="s">
        <v>1150</v>
      </c>
      <c r="I109" s="503" t="s">
        <v>1151</v>
      </c>
      <c r="J109" s="504" t="s">
        <v>477</v>
      </c>
      <c r="K109" s="175" t="s">
        <v>478</v>
      </c>
      <c r="L109" s="125">
        <v>9</v>
      </c>
      <c r="M109" s="188" t="s">
        <v>713</v>
      </c>
      <c r="N109" s="188" t="s">
        <v>513</v>
      </c>
      <c r="O109" s="125"/>
      <c r="P109" s="188" t="s">
        <v>904</v>
      </c>
      <c r="Q109" s="125"/>
      <c r="R109" s="125"/>
      <c r="S109" s="617" t="s">
        <v>598</v>
      </c>
      <c r="T109" s="573" t="s">
        <v>523</v>
      </c>
      <c r="U109" s="574" t="s">
        <v>484</v>
      </c>
      <c r="V109" s="609" t="s">
        <v>599</v>
      </c>
      <c r="W109" s="1152" t="s">
        <v>506</v>
      </c>
      <c r="X109" s="530" t="s">
        <v>484</v>
      </c>
      <c r="Y109" s="530" t="s">
        <v>484</v>
      </c>
      <c r="Z109" s="1096" t="s">
        <v>484</v>
      </c>
      <c r="AA109" s="1008" t="s">
        <v>484</v>
      </c>
      <c r="AB109" s="225"/>
      <c r="AC109" s="1050"/>
      <c r="AD109" s="1121"/>
      <c r="AE109" s="992">
        <v>4</v>
      </c>
      <c r="AF109" s="1185">
        <v>38000</v>
      </c>
      <c r="AG109" s="1018" t="s">
        <v>485</v>
      </c>
      <c r="AH109" s="993"/>
      <c r="AK109" s="134">
        <v>33.1</v>
      </c>
      <c r="AO109" s="1024">
        <v>1.27</v>
      </c>
      <c r="AP109" s="137">
        <v>5.6</v>
      </c>
      <c r="AQ109" s="138">
        <v>91.4</v>
      </c>
      <c r="AR109" s="139">
        <f t="shared" si="42"/>
        <v>98.27000000000001</v>
      </c>
      <c r="AS109" s="140">
        <f t="shared" si="43"/>
        <v>0.22678571428571431</v>
      </c>
      <c r="AT109" s="141">
        <f t="shared" si="44"/>
        <v>20.728214285714291</v>
      </c>
      <c r="AU109" s="142">
        <f t="shared" si="45"/>
        <v>1.3092783505154639E-2</v>
      </c>
      <c r="AV109" s="144">
        <v>1.0541</v>
      </c>
      <c r="AW109" s="143">
        <f t="shared" si="40"/>
        <v>83</v>
      </c>
      <c r="AX109" s="144">
        <v>0.15240000000000001</v>
      </c>
      <c r="AY109" s="143">
        <v>12</v>
      </c>
      <c r="AZ109" s="149" t="s">
        <v>487</v>
      </c>
      <c r="BA109" s="204">
        <v>5.9500000000000011</v>
      </c>
      <c r="BB109" s="207">
        <v>0.47</v>
      </c>
      <c r="BD109" s="320"/>
      <c r="BG109" s="145"/>
      <c r="BH109" s="135">
        <v>548.73015873015868</v>
      </c>
      <c r="BI109" s="234">
        <v>3.23</v>
      </c>
      <c r="BJ109" s="122">
        <v>70.099999999999994</v>
      </c>
      <c r="BK109" s="122">
        <v>29.8</v>
      </c>
      <c r="BL109" s="150">
        <v>2.3523489932885902</v>
      </c>
      <c r="BM109" s="206">
        <v>0.03</v>
      </c>
      <c r="BN109" s="153">
        <f>BM109*100/AO109</f>
        <v>2.3622047244094486</v>
      </c>
      <c r="BO109" s="149" t="s">
        <v>487</v>
      </c>
      <c r="BP109" s="122">
        <v>15</v>
      </c>
      <c r="BQ109" s="234">
        <v>18</v>
      </c>
      <c r="BR109" s="174">
        <v>21233.333333333332</v>
      </c>
      <c r="BS109" s="153">
        <f t="shared" si="55"/>
        <v>79.8</v>
      </c>
      <c r="BT109" s="145">
        <v>95.3</v>
      </c>
      <c r="BU109" s="174">
        <v>8345.2991452991464</v>
      </c>
      <c r="BV109" s="145">
        <v>4.7000000000000028</v>
      </c>
      <c r="BW109" s="1039">
        <v>4.58</v>
      </c>
      <c r="BX109" s="145">
        <v>23.2</v>
      </c>
      <c r="BY109" s="145">
        <v>1.22</v>
      </c>
      <c r="BZ109" s="145">
        <v>56.6</v>
      </c>
      <c r="CA109" s="145">
        <v>2.98</v>
      </c>
      <c r="CB109" s="145">
        <v>7.24</v>
      </c>
      <c r="CC109" s="145">
        <v>0.38</v>
      </c>
      <c r="CD109" s="145">
        <v>1.6E-2</v>
      </c>
      <c r="CJ109" s="122">
        <v>95.3</v>
      </c>
      <c r="CK109" s="135">
        <v>7068.7662337662332</v>
      </c>
      <c r="CL109" s="143">
        <f t="shared" si="56"/>
        <v>0.40989399293286216</v>
      </c>
      <c r="CM109" s="145"/>
      <c r="CN109" s="145"/>
      <c r="CO109" s="145"/>
      <c r="CP109" s="320"/>
      <c r="CT109" s="145"/>
      <c r="CU109" s="145"/>
      <c r="CV109" s="145"/>
      <c r="CW109" s="145"/>
      <c r="CX109" s="145"/>
      <c r="CY109" s="209"/>
      <c r="CZ109" s="145"/>
      <c r="DA109" s="209">
        <v>5</v>
      </c>
      <c r="DB109" s="237" t="s">
        <v>508</v>
      </c>
      <c r="DE109" s="125"/>
      <c r="DF109" s="125"/>
      <c r="DG109" s="125"/>
      <c r="DH109" s="414"/>
      <c r="DI109" s="505" t="s">
        <v>489</v>
      </c>
      <c r="DJ109" s="220" t="s">
        <v>485</v>
      </c>
      <c r="DK109" s="162">
        <v>2</v>
      </c>
      <c r="DL109" s="166"/>
      <c r="DM109" s="166" t="s">
        <v>512</v>
      </c>
      <c r="DN109" s="164">
        <v>1</v>
      </c>
      <c r="DO109" s="166"/>
      <c r="DP109" s="166"/>
      <c r="DQ109" s="166"/>
      <c r="DR109" s="165" t="s">
        <v>490</v>
      </c>
      <c r="DS109" s="125" t="s">
        <v>490</v>
      </c>
      <c r="DT109" s="125">
        <v>42256</v>
      </c>
      <c r="DU109" s="125">
        <v>94.9</v>
      </c>
      <c r="DV109" s="125">
        <v>5.0999999999999996</v>
      </c>
      <c r="DW109" s="125" t="s">
        <v>490</v>
      </c>
      <c r="DX109" s="125" t="s">
        <v>490</v>
      </c>
      <c r="DY109" s="125" t="s">
        <v>490</v>
      </c>
      <c r="DZ109" s="125" t="s">
        <v>490</v>
      </c>
      <c r="EA109" s="125" t="s">
        <v>1152</v>
      </c>
      <c r="EC109" s="166"/>
      <c r="ED109" s="166" t="s">
        <v>713</v>
      </c>
      <c r="EE109" s="166">
        <v>9</v>
      </c>
      <c r="EF109" s="166">
        <v>70</v>
      </c>
      <c r="EG109" s="166">
        <v>3</v>
      </c>
      <c r="EH109" s="166">
        <v>1</v>
      </c>
      <c r="EI109" s="166">
        <v>181</v>
      </c>
      <c r="EJ109" s="166">
        <v>99</v>
      </c>
      <c r="EK109" s="167">
        <f t="shared" si="54"/>
        <v>30.218857788223804</v>
      </c>
      <c r="EL109" s="166">
        <v>2</v>
      </c>
      <c r="EM109" s="176">
        <v>43301</v>
      </c>
      <c r="EN109" s="166">
        <v>2</v>
      </c>
      <c r="EO109" s="166">
        <v>1</v>
      </c>
      <c r="EP109" s="166" t="s">
        <v>490</v>
      </c>
      <c r="EQ109" s="1230">
        <v>43232</v>
      </c>
      <c r="ER109" s="529">
        <v>8811</v>
      </c>
      <c r="ES109" s="1072">
        <v>62</v>
      </c>
      <c r="ET109" s="1008">
        <v>1441862</v>
      </c>
      <c r="EU109" s="1008">
        <v>2</v>
      </c>
      <c r="EV109" s="1074">
        <v>46511.677419354841</v>
      </c>
      <c r="EW109" s="1008">
        <v>1183158</v>
      </c>
      <c r="EX109" s="695">
        <v>38166.387096774197</v>
      </c>
      <c r="EY109" s="1075">
        <v>343497.48387096776</v>
      </c>
      <c r="EZ109" s="1077">
        <v>32</v>
      </c>
      <c r="FA109" s="1078">
        <v>639878</v>
      </c>
      <c r="FB109" s="1078">
        <v>10000</v>
      </c>
      <c r="FC109" s="1009"/>
      <c r="FD109" s="1079">
        <v>19996.1875</v>
      </c>
      <c r="FE109" s="1079">
        <v>199961.875</v>
      </c>
      <c r="FF109" s="1029">
        <v>1.7178148778159228</v>
      </c>
      <c r="FG109" s="635"/>
      <c r="FH109" s="1084"/>
      <c r="FI109" s="518"/>
      <c r="FJ109" s="552"/>
      <c r="FK109" s="1017"/>
      <c r="FL109" s="133"/>
      <c r="FM109" s="172">
        <v>82.057644906378002</v>
      </c>
      <c r="FN109" s="213">
        <f>EX109/1000</f>
        <v>38.166387096774194</v>
      </c>
      <c r="FP109" s="172">
        <v>82.057644906378002</v>
      </c>
      <c r="FQ109" s="213">
        <v>38.166387096774194</v>
      </c>
      <c r="FR109" s="143">
        <f>DT109/EX109</f>
        <v>1.107152214666173</v>
      </c>
      <c r="FS109" s="222"/>
      <c r="FT109" s="223"/>
      <c r="FU109" s="223"/>
      <c r="FV109" s="223"/>
      <c r="FW109" s="166">
        <v>1</v>
      </c>
      <c r="FX109" s="166"/>
      <c r="FY109" s="166">
        <v>1</v>
      </c>
      <c r="FZ109" s="345"/>
      <c r="GA109" s="125"/>
      <c r="GB109" s="125"/>
      <c r="GC109" s="125"/>
      <c r="GE109" s="125"/>
      <c r="GH109" s="345" t="s">
        <v>1153</v>
      </c>
      <c r="GI109" s="345" t="s">
        <v>1154</v>
      </c>
      <c r="GJ109" s="165"/>
      <c r="GK109" s="214">
        <v>43276</v>
      </c>
      <c r="GL109" s="1232" t="s">
        <v>497</v>
      </c>
      <c r="GM109" s="1231">
        <f>DATEDIF(EQ109,GK109,"m")</f>
        <v>1</v>
      </c>
      <c r="GN109" s="347" t="s">
        <v>857</v>
      </c>
      <c r="GO109" s="348" t="s">
        <v>746</v>
      </c>
      <c r="GP109" s="348">
        <v>26.301752555295003</v>
      </c>
      <c r="GQ109" s="349">
        <v>1.0200874999999991</v>
      </c>
      <c r="GR109" s="350"/>
      <c r="GS109" s="350"/>
      <c r="GT109" s="350"/>
      <c r="GU109" s="122"/>
      <c r="HI109" s="991"/>
      <c r="HJ109" s="991"/>
      <c r="HK109" s="991"/>
      <c r="HL109" s="991"/>
      <c r="HM109" s="991"/>
      <c r="HN109" s="991"/>
      <c r="HO109" s="1022"/>
      <c r="HP109" s="1022"/>
      <c r="HQ109" s="991"/>
      <c r="HR109" s="991"/>
      <c r="HS109" s="991"/>
      <c r="HT109" s="991"/>
      <c r="HU109" s="991"/>
      <c r="HV109" s="991"/>
      <c r="HW109" s="991"/>
      <c r="HX109" s="991"/>
      <c r="HY109" s="991"/>
      <c r="HZ109" s="991"/>
      <c r="IA109" s="991"/>
      <c r="IB109" s="1022"/>
      <c r="IC109" s="991"/>
      <c r="ID109" s="991"/>
      <c r="IE109" s="991"/>
      <c r="IF109" s="991"/>
      <c r="IG109" s="991"/>
      <c r="IH109" s="991"/>
      <c r="II109" s="991"/>
      <c r="IJ109" s="991"/>
      <c r="IK109" s="1022"/>
      <c r="IL109" s="991"/>
      <c r="IM109" s="991"/>
      <c r="IN109" s="1022"/>
      <c r="IO109" s="991"/>
      <c r="IP109" s="991"/>
      <c r="IQ109" s="991"/>
      <c r="IR109" s="991"/>
      <c r="IS109" s="991"/>
      <c r="IT109" s="1022"/>
      <c r="IU109" s="991"/>
      <c r="IV109" s="991"/>
      <c r="IW109" s="991"/>
      <c r="IX109" s="991"/>
      <c r="IY109" s="991"/>
      <c r="IZ109" s="991"/>
      <c r="JA109" s="991"/>
      <c r="JB109" s="991"/>
      <c r="JC109" s="991"/>
      <c r="JD109" s="991"/>
      <c r="JE109" s="991"/>
      <c r="JF109" s="991"/>
      <c r="JG109" s="125"/>
      <c r="JH109" s="125"/>
      <c r="JI109" s="125"/>
      <c r="JJ109" s="241"/>
      <c r="JK109" s="166"/>
      <c r="JL109" s="166"/>
      <c r="JM109" s="166"/>
      <c r="JN109" s="166"/>
      <c r="JO109" s="166"/>
      <c r="JP109" s="166"/>
      <c r="JQ109" s="166"/>
      <c r="JR109" s="166"/>
      <c r="JS109" s="166"/>
      <c r="JT109" s="166"/>
      <c r="JU109" s="166"/>
      <c r="JV109" s="166"/>
      <c r="JW109" s="166"/>
      <c r="JX109" s="166"/>
      <c r="JY109" s="160"/>
      <c r="JZ109" s="166"/>
      <c r="KA109" s="166"/>
      <c r="KB109" s="166"/>
      <c r="KC109" s="166"/>
      <c r="KD109" s="166"/>
      <c r="KE109" s="166"/>
      <c r="KF109" s="166"/>
      <c r="KG109" s="166"/>
      <c r="KH109" s="166"/>
      <c r="KI109" s="166"/>
      <c r="KJ109" s="166"/>
      <c r="KK109" s="166"/>
      <c r="KL109" s="166"/>
      <c r="KM109" s="166"/>
      <c r="KN109" s="166"/>
      <c r="KO109" s="166"/>
      <c r="KP109" s="166"/>
      <c r="KQ109" s="166"/>
      <c r="KR109" s="166"/>
      <c r="KS109" s="166"/>
      <c r="KT109" s="166"/>
      <c r="KU109" s="166"/>
      <c r="KV109" s="166"/>
      <c r="KW109" s="166"/>
      <c r="KX109" s="166"/>
      <c r="KY109" s="166"/>
      <c r="KZ109" s="166"/>
      <c r="LA109" s="166"/>
      <c r="LB109" s="166"/>
      <c r="LC109" s="166"/>
      <c r="LD109" s="974"/>
      <c r="LE109" s="125"/>
      <c r="LF109" s="125"/>
      <c r="LG109" s="125"/>
      <c r="LH109" s="125"/>
      <c r="LI109" s="125"/>
      <c r="LJ109" s="125"/>
      <c r="LK109" s="125"/>
      <c r="LL109" s="125"/>
      <c r="LM109" s="125"/>
      <c r="LN109" s="125"/>
      <c r="LO109" s="125"/>
      <c r="LP109" s="125"/>
      <c r="LQ109" s="125"/>
      <c r="LR109" s="175"/>
      <c r="LS109" s="175"/>
      <c r="LT109" s="175"/>
      <c r="LU109" s="175"/>
      <c r="LV109" s="175"/>
      <c r="LW109" s="175"/>
      <c r="LX109" s="175"/>
      <c r="LY109" s="183"/>
      <c r="LZ109" s="183"/>
    </row>
    <row r="110" spans="1:338" hidden="1">
      <c r="A110" s="122">
        <v>111</v>
      </c>
      <c r="B110" s="122">
        <f>COUNTIFS($D$3:D110,D110,$F$3:F110,F110)</f>
        <v>1</v>
      </c>
      <c r="C110" s="686">
        <v>6320</v>
      </c>
      <c r="D110" s="422" t="s">
        <v>1725</v>
      </c>
      <c r="E110" s="225" t="s">
        <v>510</v>
      </c>
      <c r="F110" s="521">
        <v>496005043</v>
      </c>
      <c r="G110" s="125">
        <v>68</v>
      </c>
      <c r="H110" s="422" t="s">
        <v>638</v>
      </c>
      <c r="I110" s="269" t="s">
        <v>476</v>
      </c>
      <c r="J110" s="190" t="s">
        <v>477</v>
      </c>
      <c r="K110" s="175" t="s">
        <v>478</v>
      </c>
      <c r="L110" s="225">
        <v>15</v>
      </c>
      <c r="M110" s="225" t="s">
        <v>1735</v>
      </c>
      <c r="N110" s="225"/>
      <c r="O110" s="225"/>
      <c r="P110" s="192" t="s">
        <v>615</v>
      </c>
      <c r="Q110" s="192"/>
      <c r="R110" s="192"/>
      <c r="S110" s="324" t="s">
        <v>550</v>
      </c>
      <c r="T110" s="324" t="s">
        <v>641</v>
      </c>
      <c r="U110" s="639" t="s">
        <v>616</v>
      </c>
      <c r="V110" s="547" t="s">
        <v>550</v>
      </c>
      <c r="W110" s="326" t="s">
        <v>642</v>
      </c>
      <c r="X110" s="547" t="s">
        <v>481</v>
      </c>
      <c r="Y110" s="547" t="s">
        <v>643</v>
      </c>
      <c r="Z110" s="1007"/>
      <c r="AA110" s="991"/>
      <c r="AB110" s="341">
        <v>534</v>
      </c>
      <c r="AC110" s="1013"/>
      <c r="AD110" s="1013"/>
      <c r="AE110" s="1013"/>
      <c r="AF110" s="1013"/>
      <c r="AG110" s="1125" t="s">
        <v>507</v>
      </c>
      <c r="AH110" s="1009"/>
      <c r="AI110" s="149">
        <v>40.6</v>
      </c>
      <c r="AJ110" s="149">
        <v>80.599999999999994</v>
      </c>
      <c r="AK110" s="134">
        <v>32.723599999999998</v>
      </c>
      <c r="AL110" s="149"/>
      <c r="AN110" s="122">
        <v>6</v>
      </c>
      <c r="AO110" s="1024">
        <v>77.900000000000006</v>
      </c>
      <c r="AP110" s="137">
        <v>11.1</v>
      </c>
      <c r="AQ110" s="138">
        <v>8</v>
      </c>
      <c r="AR110" s="139">
        <f t="shared" si="42"/>
        <v>97</v>
      </c>
      <c r="AS110" s="140">
        <f t="shared" si="43"/>
        <v>7.0180180180180187</v>
      </c>
      <c r="AT110" s="141">
        <f t="shared" si="44"/>
        <v>56.14414414414415</v>
      </c>
      <c r="AU110" s="142">
        <f t="shared" si="45"/>
        <v>4.0785340314136125</v>
      </c>
      <c r="AV110" s="145">
        <v>55.405000000000008</v>
      </c>
      <c r="AW110" s="143">
        <f t="shared" si="40"/>
        <v>71.123234916559696</v>
      </c>
      <c r="AX110" s="403">
        <v>18.600000000000001</v>
      </c>
      <c r="AY110" s="143">
        <f>AX110*100/AO110</f>
        <v>23.876765083440308</v>
      </c>
      <c r="AZ110" s="122">
        <v>63.9</v>
      </c>
      <c r="BA110" s="146" t="s">
        <v>487</v>
      </c>
      <c r="BB110" s="147">
        <v>0.28000000000000003</v>
      </c>
      <c r="BC110" s="148"/>
      <c r="BD110" s="153"/>
      <c r="BG110" s="145"/>
      <c r="BJ110" s="328">
        <v>81.2</v>
      </c>
      <c r="BK110" s="328">
        <v>17.7</v>
      </c>
      <c r="BL110" s="306">
        <v>4.5875706214689265</v>
      </c>
      <c r="BM110" s="155">
        <v>4</v>
      </c>
      <c r="BN110" s="153">
        <f>BM110*100/AO110</f>
        <v>5.1347881899871624</v>
      </c>
      <c r="BO110" s="152">
        <v>1.3222079589216944</v>
      </c>
      <c r="BP110" s="143">
        <v>47.75</v>
      </c>
      <c r="BQ110" s="234">
        <v>85.6</v>
      </c>
      <c r="BR110" s="152"/>
      <c r="BS110" s="153">
        <f t="shared" si="55"/>
        <v>10.7</v>
      </c>
      <c r="BT110" s="152">
        <v>95.2</v>
      </c>
      <c r="BU110" s="152"/>
      <c r="BV110" s="152">
        <f>100-BT110</f>
        <v>4.7999999999999972</v>
      </c>
      <c r="BW110" s="1039">
        <f>BY110+CA110+CC110</f>
        <v>11.0223</v>
      </c>
      <c r="BX110" s="152">
        <v>3</v>
      </c>
      <c r="BY110" s="786">
        <f>BX110*AP110/100</f>
        <v>0.33299999999999996</v>
      </c>
      <c r="BZ110" s="152">
        <v>7.7</v>
      </c>
      <c r="CA110" s="786">
        <f>BZ110*AP110/100</f>
        <v>0.85470000000000002</v>
      </c>
      <c r="CB110" s="152">
        <v>88.6</v>
      </c>
      <c r="CC110" s="786">
        <f>CB110*AP110/100</f>
        <v>9.8346</v>
      </c>
      <c r="CD110" s="154"/>
      <c r="CF110"/>
      <c r="CM110" s="145"/>
      <c r="CN110" s="145"/>
      <c r="CO110" s="145"/>
      <c r="CP110" s="153"/>
      <c r="CT110" s="145"/>
      <c r="CU110" s="236"/>
      <c r="CV110" s="236"/>
      <c r="CW110" s="145"/>
      <c r="CX110" s="145"/>
      <c r="CY110" s="149"/>
      <c r="CZ110" s="145"/>
      <c r="DA110" s="149">
        <v>4</v>
      </c>
      <c r="DB110" s="158" t="s">
        <v>301</v>
      </c>
      <c r="DE110" s="308">
        <v>498.30246519999992</v>
      </c>
      <c r="DF110" s="308">
        <v>42.157234670000001</v>
      </c>
      <c r="DG110" s="308">
        <v>0</v>
      </c>
      <c r="DH110" s="579">
        <v>0</v>
      </c>
      <c r="DI110" s="296" t="s">
        <v>515</v>
      </c>
      <c r="DJ110" s="329" t="s">
        <v>507</v>
      </c>
      <c r="DK110" s="162">
        <v>2</v>
      </c>
      <c r="DL110" s="163" t="s">
        <v>476</v>
      </c>
      <c r="DM110" s="163" t="s">
        <v>1736</v>
      </c>
      <c r="DN110" s="164">
        <v>0</v>
      </c>
      <c r="DO110" s="163">
        <v>1</v>
      </c>
      <c r="DP110" s="1302">
        <v>42783</v>
      </c>
      <c r="DQ110" s="163">
        <v>1</v>
      </c>
      <c r="DR110" s="165" t="s">
        <v>490</v>
      </c>
      <c r="DS110" s="125" t="s">
        <v>490</v>
      </c>
      <c r="DT110" s="125">
        <v>534</v>
      </c>
      <c r="DU110" s="125">
        <v>0.28100000000000003</v>
      </c>
      <c r="DV110" s="125">
        <v>0.71899999999999997</v>
      </c>
      <c r="DW110" s="125" t="s">
        <v>490</v>
      </c>
      <c r="DX110" s="125" t="s">
        <v>490</v>
      </c>
      <c r="DY110" s="125" t="s">
        <v>490</v>
      </c>
      <c r="DZ110" s="125" t="s">
        <v>490</v>
      </c>
      <c r="EA110" s="125">
        <v>0</v>
      </c>
      <c r="EC110" s="163">
        <v>4</v>
      </c>
      <c r="ED110" s="163" t="s">
        <v>1735</v>
      </c>
      <c r="EE110" s="166">
        <v>15</v>
      </c>
      <c r="EF110" s="163">
        <v>20</v>
      </c>
      <c r="EG110" s="163">
        <v>2</v>
      </c>
      <c r="EH110" s="163">
        <v>1</v>
      </c>
      <c r="EI110" s="163">
        <v>164</v>
      </c>
      <c r="EJ110" s="163">
        <v>74</v>
      </c>
      <c r="EK110" s="167">
        <f t="shared" si="54"/>
        <v>27.513384889946462</v>
      </c>
      <c r="EL110" s="163">
        <v>1</v>
      </c>
      <c r="EM110" s="163" t="s">
        <v>490</v>
      </c>
      <c r="EN110" s="169">
        <v>3</v>
      </c>
      <c r="EO110" s="163">
        <v>1</v>
      </c>
      <c r="EP110" s="163" t="s">
        <v>490</v>
      </c>
      <c r="EQ110" s="168" t="s">
        <v>490</v>
      </c>
      <c r="ER110" s="690">
        <v>6320</v>
      </c>
      <c r="ES110" s="991"/>
      <c r="ET110" s="991"/>
      <c r="EU110" s="991"/>
      <c r="EV110" s="991"/>
      <c r="EW110" s="991"/>
      <c r="EX110" s="739"/>
      <c r="EY110" s="1067"/>
      <c r="EZ110" s="991"/>
      <c r="FA110" s="991"/>
      <c r="FB110" s="991"/>
      <c r="FC110" s="991"/>
      <c r="FD110" s="1067"/>
      <c r="FE110" s="1067"/>
      <c r="FF110" s="1067"/>
      <c r="FG110" s="740"/>
      <c r="FH110" s="1084"/>
      <c r="FI110" s="590"/>
      <c r="FJ110" s="1171">
        <v>534</v>
      </c>
      <c r="FK110" s="1125" t="s">
        <v>507</v>
      </c>
      <c r="FL110" s="133"/>
      <c r="FM110" s="122"/>
      <c r="FP110" s="172"/>
      <c r="FQ110" s="173">
        <f>DT110/1000</f>
        <v>0.53400000000000003</v>
      </c>
      <c r="FR110" s="133"/>
      <c r="FS110" s="122">
        <v>1</v>
      </c>
      <c r="FU110" s="175" t="s">
        <v>1737</v>
      </c>
      <c r="FV110" s="175" t="s">
        <v>1738</v>
      </c>
      <c r="FW110" s="125">
        <v>1</v>
      </c>
      <c r="FX110" s="125">
        <v>4</v>
      </c>
      <c r="FY110" s="125">
        <v>1</v>
      </c>
      <c r="FZ110" s="175" t="s">
        <v>1739</v>
      </c>
      <c r="GD110" s="125">
        <v>0</v>
      </c>
      <c r="GE110" s="175" t="s">
        <v>1740</v>
      </c>
      <c r="GF110" s="175"/>
      <c r="GG110" s="125">
        <v>1</v>
      </c>
      <c r="GH110" s="175" t="s">
        <v>1741</v>
      </c>
      <c r="GI110" s="175" t="s">
        <v>1742</v>
      </c>
      <c r="GJ110" s="1304">
        <f>DATEDIF(DP110,GK110,"m")</f>
        <v>1</v>
      </c>
      <c r="GK110" s="1319">
        <v>42838</v>
      </c>
      <c r="GL110" s="1305" t="s">
        <v>1238</v>
      </c>
      <c r="GM110" s="177"/>
      <c r="GN110" s="178"/>
      <c r="GP110" s="179">
        <v>0.47786814497138003</v>
      </c>
      <c r="GR110" s="165"/>
      <c r="GS110" s="165"/>
      <c r="GT110" s="165"/>
      <c r="GU110" s="122"/>
      <c r="HI110" s="991"/>
      <c r="HJ110" s="991"/>
      <c r="HK110" s="991"/>
      <c r="HL110" s="991"/>
      <c r="HM110" s="991"/>
      <c r="HN110" s="991"/>
      <c r="HO110" s="1022"/>
      <c r="HP110" s="1022"/>
      <c r="HQ110" s="991"/>
      <c r="HR110" s="991"/>
      <c r="HS110" s="991"/>
      <c r="HT110" s="991"/>
      <c r="HU110" s="991"/>
      <c r="HV110" s="991"/>
      <c r="HW110" s="991"/>
      <c r="HX110" s="991"/>
      <c r="HY110" s="991"/>
      <c r="HZ110" s="991"/>
      <c r="IA110" s="991"/>
      <c r="IB110" s="1022"/>
      <c r="IC110" s="991"/>
      <c r="ID110" s="991"/>
      <c r="IE110" s="991"/>
      <c r="IF110" s="991"/>
      <c r="IG110" s="991"/>
      <c r="IH110" s="991"/>
      <c r="II110" s="991"/>
      <c r="IJ110" s="991"/>
      <c r="IK110" s="1022"/>
      <c r="IL110" s="991"/>
      <c r="IM110" s="991"/>
      <c r="IN110" s="1022"/>
      <c r="IO110" s="991"/>
      <c r="IP110" s="991"/>
      <c r="IQ110" s="991"/>
      <c r="IR110" s="991"/>
      <c r="IS110" s="991"/>
      <c r="IT110" s="1022"/>
      <c r="IU110" s="991"/>
      <c r="IV110" s="991"/>
      <c r="IW110" s="991"/>
      <c r="IX110" s="991"/>
      <c r="IY110" s="991"/>
      <c r="IZ110" s="991"/>
      <c r="JA110" s="991"/>
      <c r="JB110" s="991"/>
      <c r="JC110" s="991"/>
      <c r="JD110" s="991"/>
      <c r="JE110" s="991"/>
      <c r="JF110" s="991"/>
      <c r="JG110" s="991"/>
      <c r="JH110" s="991"/>
      <c r="JI110" s="180"/>
      <c r="JJ110" s="182"/>
      <c r="JK110" s="183"/>
      <c r="JL110" s="183"/>
      <c r="JM110" s="183"/>
      <c r="JN110" s="183"/>
      <c r="JO110" s="183"/>
      <c r="JP110" s="183"/>
      <c r="JQ110" s="183"/>
      <c r="JR110" s="183"/>
      <c r="JS110" s="183"/>
      <c r="JT110" s="183"/>
      <c r="JU110" s="183"/>
      <c r="JV110" s="183"/>
      <c r="JW110" s="183"/>
      <c r="JX110" s="183"/>
      <c r="JY110" s="183"/>
      <c r="JZ110" s="183"/>
      <c r="KA110" s="183"/>
      <c r="KB110" s="183"/>
      <c r="KC110" s="183"/>
      <c r="KD110" s="183"/>
      <c r="KE110" s="183"/>
      <c r="KF110" s="183"/>
      <c r="KG110" s="183"/>
      <c r="KH110" s="183"/>
      <c r="KI110" s="183"/>
      <c r="KJ110" s="183"/>
      <c r="KK110" s="183"/>
      <c r="KL110" s="183"/>
      <c r="KM110" s="183"/>
      <c r="KN110" s="183"/>
      <c r="KO110" s="183"/>
      <c r="KP110" s="183"/>
      <c r="KQ110" s="183"/>
      <c r="KR110" s="183"/>
      <c r="KS110" s="183"/>
      <c r="KT110" s="183"/>
      <c r="KU110" s="183"/>
      <c r="KV110" s="183"/>
      <c r="KW110" s="183"/>
      <c r="KX110" s="183"/>
      <c r="KY110" s="183"/>
      <c r="KZ110" s="183"/>
      <c r="LA110" s="183"/>
      <c r="LB110" s="183"/>
      <c r="LC110" s="183"/>
      <c r="LD110" s="183"/>
      <c r="LF110" s="122"/>
      <c r="LG110" s="122"/>
      <c r="LH110" s="122"/>
      <c r="LI110" s="122"/>
      <c r="LJ110" s="122"/>
      <c r="LK110" s="122"/>
      <c r="LL110" s="122"/>
      <c r="LM110" s="122"/>
      <c r="LN110" s="122"/>
      <c r="LO110" s="122"/>
      <c r="LP110" s="122"/>
      <c r="LQ110" s="122"/>
    </row>
    <row r="111" spans="1:338" hidden="1">
      <c r="A111" s="122">
        <v>176</v>
      </c>
      <c r="B111" s="122">
        <f>COUNTIFS($D$3:D111,D111,$F$3:F111,F111)</f>
        <v>1</v>
      </c>
      <c r="C111" s="184">
        <v>10808</v>
      </c>
      <c r="D111" s="398" t="s">
        <v>1180</v>
      </c>
      <c r="E111" s="188" t="s">
        <v>557</v>
      </c>
      <c r="F111" s="187">
        <v>5801291914</v>
      </c>
      <c r="G111" s="125">
        <v>61</v>
      </c>
      <c r="H111" s="398" t="s">
        <v>1181</v>
      </c>
      <c r="I111" s="389" t="s">
        <v>843</v>
      </c>
      <c r="J111" s="504" t="s">
        <v>477</v>
      </c>
      <c r="K111" s="1174" t="s">
        <v>478</v>
      </c>
      <c r="L111" s="125">
        <v>10</v>
      </c>
      <c r="M111" s="188" t="s">
        <v>1182</v>
      </c>
      <c r="N111" s="188" t="s">
        <v>490</v>
      </c>
      <c r="O111" s="125"/>
      <c r="P111" s="125" t="s">
        <v>765</v>
      </c>
      <c r="Q111" s="553" t="s">
        <v>567</v>
      </c>
      <c r="R111" s="553"/>
      <c r="S111" s="228"/>
      <c r="T111" s="378"/>
      <c r="U111" s="378"/>
      <c r="V111" s="379" t="s">
        <v>1183</v>
      </c>
      <c r="W111" s="546"/>
      <c r="X111" s="535"/>
      <c r="Y111" s="324"/>
      <c r="Z111" s="229" t="s">
        <v>550</v>
      </c>
      <c r="AA111" s="253" t="s">
        <v>965</v>
      </c>
      <c r="AB111" s="125"/>
      <c r="AC111" s="1218">
        <v>23186</v>
      </c>
      <c r="AD111" s="706">
        <v>231000</v>
      </c>
      <c r="AE111" s="165"/>
      <c r="AF111" s="165"/>
      <c r="AG111" s="165" t="s">
        <v>507</v>
      </c>
      <c r="AH111" s="1014">
        <v>10000</v>
      </c>
      <c r="AO111" s="1024">
        <v>6.6</v>
      </c>
      <c r="AP111" s="137">
        <v>2.9</v>
      </c>
      <c r="AQ111" s="138">
        <v>90.3</v>
      </c>
      <c r="AR111" s="139">
        <f t="shared" si="42"/>
        <v>99.8</v>
      </c>
      <c r="AS111" s="140">
        <f t="shared" si="43"/>
        <v>2.2758620689655173</v>
      </c>
      <c r="AT111" s="141">
        <f t="shared" si="44"/>
        <v>205.51034482758621</v>
      </c>
      <c r="AU111" s="142">
        <f t="shared" si="45"/>
        <v>7.0815450643776812E-2</v>
      </c>
      <c r="AV111" s="143">
        <v>5.9003999999999994</v>
      </c>
      <c r="AW111" s="143">
        <f t="shared" si="40"/>
        <v>89.4</v>
      </c>
      <c r="AX111" s="144">
        <v>0.36959999999999993</v>
      </c>
      <c r="AY111" s="143">
        <v>5.6</v>
      </c>
      <c r="AZ111" s="122" t="s">
        <v>487</v>
      </c>
      <c r="BA111" s="204">
        <v>25</v>
      </c>
      <c r="BB111" s="147" t="s">
        <v>487</v>
      </c>
      <c r="BC111" s="209">
        <v>4.3</v>
      </c>
      <c r="BG111" s="233">
        <v>6678.5</v>
      </c>
      <c r="BH111" s="122" t="s">
        <v>487</v>
      </c>
      <c r="BI111" s="234" t="s">
        <v>487</v>
      </c>
      <c r="BJ111" s="122">
        <v>82.9</v>
      </c>
      <c r="BK111" s="122">
        <v>17.100000000000001</v>
      </c>
      <c r="BL111" s="306">
        <f>BJ111/BK111</f>
        <v>4.8479532163742691</v>
      </c>
      <c r="BM111" s="206">
        <v>0.3</v>
      </c>
      <c r="BN111" s="153">
        <f>BM111*100/AO111</f>
        <v>4.5454545454545459</v>
      </c>
      <c r="BO111" s="122" t="s">
        <v>487</v>
      </c>
      <c r="BP111" s="143">
        <v>31.914893617021278</v>
      </c>
      <c r="BQ111" s="147">
        <v>14.3</v>
      </c>
      <c r="BR111" s="233">
        <v>15600</v>
      </c>
      <c r="BS111" s="153">
        <f t="shared" si="55"/>
        <v>54.7</v>
      </c>
      <c r="BT111" s="158">
        <v>90.6</v>
      </c>
      <c r="BU111" s="158">
        <v>11854</v>
      </c>
      <c r="BV111" s="153">
        <f>100-BT111</f>
        <v>9.4000000000000057</v>
      </c>
      <c r="BW111" s="1039">
        <f>BY111+CA111+CC111</f>
        <v>2.8767999999999994</v>
      </c>
      <c r="BX111" s="158">
        <v>28.5</v>
      </c>
      <c r="BY111" s="145">
        <f>BX111*AP111/100</f>
        <v>0.8264999999999999</v>
      </c>
      <c r="BZ111" s="158">
        <v>26.2</v>
      </c>
      <c r="CA111" s="145">
        <f>BZ111*AP111/100</f>
        <v>0.75979999999999992</v>
      </c>
      <c r="CB111" s="158">
        <v>44.5</v>
      </c>
      <c r="CC111" s="145">
        <f>CB111*AP111/100</f>
        <v>1.2904999999999998</v>
      </c>
      <c r="CD111" s="158">
        <v>0</v>
      </c>
      <c r="CL111" s="143">
        <f>BX111/BZ111</f>
        <v>1.0877862595419847</v>
      </c>
      <c r="CM111" s="145"/>
      <c r="CN111" s="145"/>
      <c r="CO111" s="145"/>
      <c r="CT111" s="145">
        <v>57.6</v>
      </c>
      <c r="CU111" s="236"/>
      <c r="CV111" s="236"/>
      <c r="CW111" s="145"/>
      <c r="CX111" s="145"/>
      <c r="CZ111" s="145"/>
      <c r="DA111" s="209">
        <v>5</v>
      </c>
      <c r="DB111" s="122" t="s">
        <v>508</v>
      </c>
      <c r="DC111" s="383"/>
      <c r="DD111" s="266" t="s">
        <v>740</v>
      </c>
      <c r="DE111" s="125"/>
      <c r="DF111" s="125"/>
      <c r="DG111" s="125"/>
      <c r="DH111" s="414"/>
      <c r="DI111" s="360" t="s">
        <v>489</v>
      </c>
      <c r="DJ111" s="240" t="s">
        <v>507</v>
      </c>
      <c r="DK111" s="166">
        <v>2</v>
      </c>
      <c r="DL111" s="166"/>
      <c r="DM111" s="166" t="s">
        <v>843</v>
      </c>
      <c r="DN111" s="164">
        <v>1</v>
      </c>
      <c r="DO111" s="166"/>
      <c r="DP111" s="166"/>
      <c r="DQ111" s="166"/>
      <c r="DR111" s="165" t="s">
        <v>490</v>
      </c>
      <c r="DS111" s="125" t="s">
        <v>490</v>
      </c>
      <c r="DT111" s="125">
        <v>26596</v>
      </c>
      <c r="DU111" s="125">
        <v>88.6</v>
      </c>
      <c r="DV111" s="125">
        <v>11.4</v>
      </c>
      <c r="DW111" s="125" t="s">
        <v>490</v>
      </c>
      <c r="DX111" s="125" t="s">
        <v>490</v>
      </c>
      <c r="DY111" s="125" t="s">
        <v>490</v>
      </c>
      <c r="DZ111" s="125" t="s">
        <v>490</v>
      </c>
      <c r="EA111" s="125">
        <v>0</v>
      </c>
      <c r="EC111" s="242"/>
      <c r="ED111" s="242"/>
      <c r="EE111" s="166">
        <v>10</v>
      </c>
      <c r="EF111" s="166">
        <v>60</v>
      </c>
      <c r="EG111" s="166">
        <v>3</v>
      </c>
      <c r="EH111" s="166">
        <v>1</v>
      </c>
      <c r="EI111" s="166">
        <v>189</v>
      </c>
      <c r="EJ111" s="166">
        <v>90</v>
      </c>
      <c r="EK111" s="167">
        <f t="shared" si="54"/>
        <v>25.195263290501387</v>
      </c>
      <c r="EL111" s="166">
        <v>2</v>
      </c>
      <c r="EM111" s="166"/>
      <c r="EN111" s="166">
        <v>2</v>
      </c>
      <c r="EO111" s="166">
        <v>1</v>
      </c>
      <c r="EP111" s="242"/>
      <c r="EQ111" s="1230">
        <v>43541</v>
      </c>
      <c r="ER111" s="559">
        <v>10808</v>
      </c>
      <c r="ES111" s="537">
        <v>75</v>
      </c>
      <c r="ET111" s="537">
        <v>255898</v>
      </c>
      <c r="EU111" s="537">
        <v>3999</v>
      </c>
      <c r="EV111" s="537">
        <v>38220</v>
      </c>
      <c r="EW111" s="538">
        <v>202811</v>
      </c>
      <c r="EX111" s="539">
        <f>EW111/EU111*EV111/ES111</f>
        <v>25844.582545636411</v>
      </c>
      <c r="EY111" s="511">
        <f>L111*EX111</f>
        <v>258445.82545636411</v>
      </c>
      <c r="EZ111" s="540"/>
      <c r="FA111" s="540"/>
      <c r="FB111" s="540"/>
      <c r="FC111" s="540"/>
      <c r="FD111" s="541"/>
      <c r="FE111" s="542"/>
      <c r="FF111" s="542"/>
      <c r="FG111" s="543"/>
      <c r="FH111" s="517"/>
      <c r="FI111" s="518"/>
      <c r="FJ111" s="519"/>
      <c r="FK111" s="708"/>
      <c r="FL111" s="133"/>
      <c r="FM111" s="122"/>
      <c r="FN111" s="213">
        <f>AC111/1000</f>
        <v>23.186</v>
      </c>
      <c r="FP111" s="141">
        <f>EW111*100/ET111</f>
        <v>79.254624889604457</v>
      </c>
      <c r="FQ111" s="247">
        <f>EX111/1000</f>
        <v>25.84458254563641</v>
      </c>
      <c r="FR111" s="143">
        <f>DT111/EX111</f>
        <v>1.0290744666909104</v>
      </c>
      <c r="FS111" s="174"/>
      <c r="FT111" s="223" t="s">
        <v>490</v>
      </c>
      <c r="FU111" s="223" t="s">
        <v>490</v>
      </c>
      <c r="FV111" s="223" t="s">
        <v>1184</v>
      </c>
      <c r="FW111" s="166">
        <v>1</v>
      </c>
      <c r="FX111" s="166" t="s">
        <v>490</v>
      </c>
      <c r="FY111" s="166">
        <v>1</v>
      </c>
      <c r="FZ111" s="345" t="s">
        <v>539</v>
      </c>
      <c r="GA111" s="166"/>
      <c r="GB111" s="166"/>
      <c r="GC111" s="166"/>
      <c r="GD111" s="166">
        <v>1</v>
      </c>
      <c r="GE111" s="166" t="s">
        <v>1185</v>
      </c>
      <c r="GF111" s="345" t="s">
        <v>1186</v>
      </c>
      <c r="GG111" s="166">
        <v>1</v>
      </c>
      <c r="GH111" s="345" t="s">
        <v>1187</v>
      </c>
      <c r="GI111" s="345" t="s">
        <v>1188</v>
      </c>
      <c r="GJ111" s="346"/>
      <c r="GK111" s="214">
        <v>43601</v>
      </c>
      <c r="GL111" s="1230" t="s">
        <v>497</v>
      </c>
      <c r="GM111" s="1231">
        <f t="shared" ref="GM111:GM122" si="57">DATEDIF(EQ111,GK111,"m")</f>
        <v>1</v>
      </c>
      <c r="GN111" s="347" t="s">
        <v>1189</v>
      </c>
      <c r="GO111" s="166" t="s">
        <v>746</v>
      </c>
      <c r="GP111" s="348">
        <v>9.296753188985992</v>
      </c>
      <c r="GQ111" s="349">
        <v>1.6096234169999983</v>
      </c>
      <c r="GR111" s="350"/>
      <c r="GS111" s="350"/>
      <c r="GT111" s="350"/>
      <c r="GU111" s="122"/>
      <c r="HI111" s="991"/>
      <c r="HJ111" s="991"/>
      <c r="HK111" s="991"/>
      <c r="HL111" s="991"/>
      <c r="HM111" s="991"/>
      <c r="HN111" s="991"/>
      <c r="HO111" s="1022"/>
      <c r="HP111" s="1022"/>
      <c r="HQ111" s="991"/>
      <c r="HR111" s="991"/>
      <c r="HS111" s="991"/>
      <c r="HT111" s="991"/>
      <c r="HU111" s="991"/>
      <c r="HV111" s="991"/>
      <c r="HW111" s="991"/>
      <c r="HX111" s="991"/>
      <c r="HY111" s="991"/>
      <c r="HZ111" s="991"/>
      <c r="IA111" s="991"/>
      <c r="IB111" s="1022"/>
      <c r="IC111" s="991"/>
      <c r="ID111" s="991"/>
      <c r="IE111" s="991"/>
      <c r="IF111" s="991"/>
      <c r="IG111" s="991"/>
      <c r="IH111" s="991"/>
      <c r="II111" s="991"/>
      <c r="IJ111" s="991"/>
      <c r="IK111" s="1022"/>
      <c r="IL111" s="991"/>
      <c r="IM111" s="991"/>
      <c r="IN111" s="1022"/>
      <c r="IO111" s="991"/>
      <c r="IP111" s="991"/>
      <c r="IQ111" s="991"/>
      <c r="IR111" s="991"/>
      <c r="IS111" s="991"/>
      <c r="IT111" s="1022"/>
      <c r="IU111" s="991"/>
      <c r="IV111" s="991"/>
      <c r="IW111" s="991"/>
      <c r="IX111" s="991"/>
      <c r="IY111" s="991"/>
      <c r="IZ111" s="991"/>
      <c r="JA111" s="991"/>
      <c r="JB111" s="991"/>
      <c r="JC111" s="991"/>
      <c r="JD111" s="991"/>
      <c r="JE111" s="991"/>
      <c r="JF111" s="991"/>
      <c r="JG111" s="125"/>
      <c r="JH111" s="125"/>
      <c r="JI111" s="125"/>
      <c r="JJ111" s="241" t="s">
        <v>487</v>
      </c>
      <c r="JK111" s="166" t="s">
        <v>487</v>
      </c>
      <c r="JL111" s="166" t="s">
        <v>487</v>
      </c>
      <c r="JM111" s="166" t="s">
        <v>487</v>
      </c>
      <c r="JN111" s="166" t="s">
        <v>487</v>
      </c>
      <c r="JO111" s="166" t="s">
        <v>487</v>
      </c>
      <c r="JP111" s="368">
        <v>258445.82545636411</v>
      </c>
      <c r="JQ111" s="369">
        <f>LD111*JP111/100</f>
        <v>11552.528397899476</v>
      </c>
      <c r="JR111" s="166"/>
      <c r="JS111" s="166"/>
      <c r="JT111" s="166"/>
      <c r="JU111" s="166"/>
      <c r="JV111" s="166"/>
      <c r="JW111" s="166"/>
      <c r="JX111" s="166"/>
      <c r="JY111" s="160">
        <v>12</v>
      </c>
      <c r="JZ111" s="167"/>
      <c r="KA111" s="167"/>
      <c r="KB111" s="166"/>
      <c r="KC111" s="167">
        <v>87.9</v>
      </c>
      <c r="KD111" s="167">
        <v>85.8</v>
      </c>
      <c r="KE111" s="166">
        <v>3532</v>
      </c>
      <c r="KF111" s="166">
        <v>0.6</v>
      </c>
      <c r="KG111" s="166">
        <v>3005</v>
      </c>
      <c r="KH111" s="166">
        <v>81</v>
      </c>
      <c r="KI111" s="166">
        <v>3384</v>
      </c>
      <c r="KJ111" s="166">
        <v>0.46</v>
      </c>
      <c r="KK111" s="166">
        <v>16954</v>
      </c>
      <c r="KL111" s="166">
        <v>62.7</v>
      </c>
      <c r="KM111" s="166">
        <v>4425</v>
      </c>
      <c r="KN111" s="166">
        <v>86.7</v>
      </c>
      <c r="KO111" s="166">
        <v>8861</v>
      </c>
      <c r="KP111" s="167">
        <v>5.78</v>
      </c>
      <c r="KQ111" s="166">
        <v>2.5</v>
      </c>
      <c r="KR111" s="166"/>
      <c r="KS111" s="166"/>
      <c r="KT111" s="166"/>
      <c r="KU111" s="166"/>
      <c r="KV111" s="166"/>
      <c r="KW111" s="166"/>
      <c r="KX111" s="166"/>
      <c r="KY111" s="166"/>
      <c r="KZ111" s="166"/>
      <c r="LA111" s="166"/>
      <c r="LB111" s="166"/>
      <c r="LC111" s="166"/>
      <c r="LD111" s="974">
        <v>4.47</v>
      </c>
      <c r="LE111" s="125"/>
      <c r="LF111" s="125"/>
      <c r="LG111" s="125"/>
      <c r="LH111" s="125"/>
      <c r="LI111" s="125"/>
      <c r="LJ111" s="125"/>
      <c r="LK111" s="125"/>
      <c r="LL111" s="125"/>
      <c r="LM111" s="125"/>
      <c r="LN111" s="125"/>
      <c r="LO111" s="125"/>
      <c r="LP111" s="125"/>
      <c r="LQ111" s="125"/>
      <c r="LR111" s="175"/>
      <c r="LS111" s="175"/>
      <c r="LT111" s="175"/>
      <c r="LU111" s="175"/>
      <c r="LV111" s="175"/>
      <c r="LW111" s="175"/>
      <c r="LX111" s="175"/>
      <c r="LY111" s="183"/>
      <c r="LZ111" s="183"/>
    </row>
    <row r="112" spans="1:338" hidden="1">
      <c r="A112" s="122">
        <v>119</v>
      </c>
      <c r="B112" s="122">
        <f>COUNTIFS($D$3:D112,D112,$F$3:F112,F112)</f>
        <v>1</v>
      </c>
      <c r="C112" s="686">
        <v>6365</v>
      </c>
      <c r="D112" s="422" t="s">
        <v>1035</v>
      </c>
      <c r="E112" s="225" t="s">
        <v>499</v>
      </c>
      <c r="F112" s="521">
        <v>5811221086</v>
      </c>
      <c r="G112" s="125">
        <v>59</v>
      </c>
      <c r="H112" s="422" t="s">
        <v>1036</v>
      </c>
      <c r="I112" s="269" t="s">
        <v>1037</v>
      </c>
      <c r="J112" s="190" t="s">
        <v>477</v>
      </c>
      <c r="K112" s="352" t="s">
        <v>478</v>
      </c>
      <c r="L112" s="225">
        <v>2</v>
      </c>
      <c r="M112" s="225">
        <v>9</v>
      </c>
      <c r="N112" s="225"/>
      <c r="O112" s="225"/>
      <c r="P112" s="192" t="s">
        <v>615</v>
      </c>
      <c r="Q112" s="192"/>
      <c r="R112" s="192"/>
      <c r="S112" s="324" t="s">
        <v>1038</v>
      </c>
      <c r="T112" s="324" t="s">
        <v>481</v>
      </c>
      <c r="U112" s="325" t="s">
        <v>616</v>
      </c>
      <c r="V112" s="324" t="s">
        <v>481</v>
      </c>
      <c r="W112" s="326" t="s">
        <v>642</v>
      </c>
      <c r="X112" s="324" t="s">
        <v>481</v>
      </c>
      <c r="Y112" s="324" t="s">
        <v>481</v>
      </c>
      <c r="Z112" s="433"/>
      <c r="AA112" s="225"/>
      <c r="AB112" s="301">
        <v>135</v>
      </c>
      <c r="AC112" s="864"/>
      <c r="AD112" s="864"/>
      <c r="AE112" s="864"/>
      <c r="AF112" s="864"/>
      <c r="AG112" s="1186" t="s">
        <v>1039</v>
      </c>
      <c r="AH112" s="1009"/>
      <c r="AI112" s="149" t="s">
        <v>487</v>
      </c>
      <c r="AJ112" s="149"/>
      <c r="AK112" s="134" t="s">
        <v>487</v>
      </c>
      <c r="AL112" s="149"/>
      <c r="AN112" s="122">
        <v>3</v>
      </c>
      <c r="AO112" s="1024">
        <v>45.4</v>
      </c>
      <c r="AP112" s="137">
        <v>33</v>
      </c>
      <c r="AQ112" s="138">
        <v>15.9</v>
      </c>
      <c r="AR112" s="139">
        <f t="shared" si="42"/>
        <v>94.300000000000011</v>
      </c>
      <c r="AS112" s="140">
        <f t="shared" si="43"/>
        <v>1.3757575757575757</v>
      </c>
      <c r="AT112" s="141">
        <f t="shared" si="44"/>
        <v>21.874545454545455</v>
      </c>
      <c r="AU112" s="142">
        <f t="shared" si="45"/>
        <v>0.92842535787321068</v>
      </c>
      <c r="AV112" s="149"/>
      <c r="AW112" s="149"/>
      <c r="AX112" s="144"/>
      <c r="AY112" s="145"/>
      <c r="BA112" s="146" t="s">
        <v>487</v>
      </c>
      <c r="BC112" s="148"/>
      <c r="BD112" s="148"/>
      <c r="BG112" s="145"/>
      <c r="BJ112" s="328">
        <v>59.5</v>
      </c>
      <c r="BK112" s="328">
        <v>39.200000000000003</v>
      </c>
      <c r="BL112" s="150">
        <v>1.5178571428571428</v>
      </c>
      <c r="BM112" s="155">
        <v>0.7</v>
      </c>
      <c r="BN112" s="153">
        <f>BM112*100/AO112</f>
        <v>1.5418502202643172</v>
      </c>
      <c r="BO112" s="152">
        <v>1.9823788546255507</v>
      </c>
      <c r="BP112" s="143"/>
      <c r="BQ112" s="234"/>
      <c r="BR112" s="152"/>
      <c r="BS112" s="289"/>
      <c r="BT112" s="154"/>
      <c r="BU112" s="152"/>
      <c r="BV112" s="154"/>
      <c r="BW112" s="1128"/>
      <c r="BX112" s="154"/>
      <c r="BY112" s="154"/>
      <c r="BZ112" s="154"/>
      <c r="CA112" s="154"/>
      <c r="CB112" s="154"/>
      <c r="CC112" s="154"/>
      <c r="CD112" s="154"/>
      <c r="CF112"/>
      <c r="CM112" s="145"/>
      <c r="CN112" s="145"/>
      <c r="CO112" s="145"/>
      <c r="CP112" s="148"/>
      <c r="CT112" s="145"/>
      <c r="CU112" s="145"/>
      <c r="CV112" s="145"/>
      <c r="CW112" s="145"/>
      <c r="CX112" s="145"/>
      <c r="CY112" s="149"/>
      <c r="CZ112" s="145">
        <v>4.3664732480739002E-2</v>
      </c>
      <c r="DA112" s="149">
        <v>3</v>
      </c>
      <c r="DB112" s="158" t="s">
        <v>488</v>
      </c>
      <c r="DE112" s="308"/>
      <c r="DF112" s="308"/>
      <c r="DG112" s="308"/>
      <c r="DH112" s="579"/>
      <c r="DI112" s="160" t="s">
        <v>489</v>
      </c>
      <c r="DJ112" s="329" t="s">
        <v>1039</v>
      </c>
      <c r="DK112" s="162">
        <v>2</v>
      </c>
      <c r="DL112" s="163" t="s">
        <v>476</v>
      </c>
      <c r="DM112" s="163" t="s">
        <v>476</v>
      </c>
      <c r="DN112" s="164">
        <v>0</v>
      </c>
      <c r="DO112" s="163">
        <v>0</v>
      </c>
      <c r="DP112" s="168" t="s">
        <v>490</v>
      </c>
      <c r="DQ112" s="163" t="s">
        <v>490</v>
      </c>
      <c r="DR112" s="165" t="s">
        <v>490</v>
      </c>
      <c r="DS112" s="125" t="s">
        <v>490</v>
      </c>
      <c r="DT112" s="125">
        <v>135</v>
      </c>
      <c r="DU112" s="125">
        <v>0.11899999999999999</v>
      </c>
      <c r="DV112" s="125">
        <v>0.88100000000000001</v>
      </c>
      <c r="DW112" s="125" t="s">
        <v>490</v>
      </c>
      <c r="DX112" s="125" t="s">
        <v>490</v>
      </c>
      <c r="DY112" s="125" t="s">
        <v>490</v>
      </c>
      <c r="DZ112" s="125" t="s">
        <v>490</v>
      </c>
      <c r="EA112" s="125">
        <v>0</v>
      </c>
      <c r="EC112" s="163">
        <v>3</v>
      </c>
      <c r="ED112" s="163">
        <v>9</v>
      </c>
      <c r="EE112" s="166">
        <v>2</v>
      </c>
      <c r="EF112" s="163">
        <v>5</v>
      </c>
      <c r="EG112" s="163">
        <v>1</v>
      </c>
      <c r="EH112" s="163">
        <v>0</v>
      </c>
      <c r="EI112" s="163">
        <v>168</v>
      </c>
      <c r="EJ112" s="163">
        <v>74</v>
      </c>
      <c r="EK112" s="167">
        <f t="shared" si="54"/>
        <v>26.218820861678005</v>
      </c>
      <c r="EL112" s="163">
        <v>2</v>
      </c>
      <c r="EM112" s="168" t="s">
        <v>490</v>
      </c>
      <c r="EN112" s="169">
        <v>3</v>
      </c>
      <c r="EO112" s="163">
        <v>2</v>
      </c>
      <c r="EP112" s="163">
        <v>4</v>
      </c>
      <c r="EQ112" s="1238">
        <v>42808</v>
      </c>
      <c r="ER112" s="690">
        <v>6365</v>
      </c>
      <c r="ES112" s="991"/>
      <c r="ET112" s="991"/>
      <c r="EU112" s="991"/>
      <c r="EV112" s="991"/>
      <c r="EW112" s="991"/>
      <c r="EX112" s="739"/>
      <c r="EY112" s="1067"/>
      <c r="EZ112" s="991"/>
      <c r="FA112" s="991"/>
      <c r="FB112" s="991"/>
      <c r="FC112" s="991"/>
      <c r="FD112" s="1067"/>
      <c r="FE112" s="1067"/>
      <c r="FF112" s="1067"/>
      <c r="FG112" s="740"/>
      <c r="FH112" s="1084"/>
      <c r="FI112" s="590"/>
      <c r="FJ112" s="645">
        <v>135</v>
      </c>
      <c r="FK112" s="1125" t="s">
        <v>1039</v>
      </c>
      <c r="FL112" s="1009"/>
      <c r="FM112" s="122"/>
      <c r="FP112" s="172"/>
      <c r="FQ112" s="173">
        <f>DT112/1000</f>
        <v>0.13500000000000001</v>
      </c>
      <c r="FR112" s="133"/>
      <c r="FS112" s="133"/>
      <c r="GF112" s="175"/>
      <c r="GJ112" s="165"/>
      <c r="GK112" s="866">
        <v>42849</v>
      </c>
      <c r="GL112" s="1232" t="s">
        <v>497</v>
      </c>
      <c r="GM112" s="1231">
        <f t="shared" si="57"/>
        <v>1</v>
      </c>
      <c r="GN112" s="178"/>
      <c r="GR112" s="165"/>
      <c r="GS112" s="165"/>
      <c r="GT112" s="165"/>
      <c r="GU112" s="122"/>
      <c r="HI112" s="991"/>
      <c r="HJ112" s="991"/>
      <c r="HK112" s="991"/>
      <c r="HL112" s="991"/>
      <c r="HM112" s="991"/>
      <c r="HN112" s="991"/>
      <c r="HO112" s="1022"/>
      <c r="HP112" s="1022"/>
      <c r="HQ112" s="991"/>
      <c r="HR112" s="991"/>
      <c r="HS112" s="991"/>
      <c r="HT112" s="991"/>
      <c r="HU112" s="991"/>
      <c r="HV112" s="991"/>
      <c r="HW112" s="991"/>
      <c r="HX112" s="991"/>
      <c r="HY112" s="991"/>
      <c r="HZ112" s="991"/>
      <c r="IA112" s="991"/>
      <c r="IB112" s="1022"/>
      <c r="IC112" s="991"/>
      <c r="ID112" s="991"/>
      <c r="IE112" s="991"/>
      <c r="IF112" s="991"/>
      <c r="IG112" s="991"/>
      <c r="IH112" s="991"/>
      <c r="II112" s="991"/>
      <c r="IJ112" s="991"/>
      <c r="IK112" s="1022"/>
      <c r="IL112" s="991"/>
      <c r="IM112" s="991"/>
      <c r="IN112" s="1022"/>
      <c r="IO112" s="991"/>
      <c r="IP112" s="991"/>
      <c r="IQ112" s="991"/>
      <c r="IR112" s="991"/>
      <c r="IS112" s="991"/>
      <c r="IT112" s="1022"/>
      <c r="IU112" s="991"/>
      <c r="IV112" s="991"/>
      <c r="IW112" s="991"/>
      <c r="IX112" s="991"/>
      <c r="IY112" s="991"/>
      <c r="IZ112" s="991"/>
      <c r="JA112" s="991"/>
      <c r="JB112" s="991"/>
      <c r="JC112" s="991"/>
      <c r="JD112" s="991"/>
      <c r="JE112" s="991"/>
      <c r="JF112" s="991"/>
      <c r="JG112" s="125"/>
      <c r="JH112" s="125"/>
      <c r="JI112" s="125"/>
      <c r="JJ112" s="182"/>
      <c r="JK112" s="183"/>
      <c r="JL112" s="183"/>
      <c r="JM112" s="183"/>
      <c r="JN112" s="183"/>
      <c r="JO112" s="183"/>
      <c r="JP112" s="183"/>
      <c r="JQ112" s="183"/>
      <c r="JR112" s="183"/>
      <c r="JS112" s="183"/>
      <c r="JT112" s="183"/>
      <c r="JU112" s="183"/>
      <c r="JV112" s="183"/>
      <c r="JW112" s="183"/>
      <c r="JX112" s="183"/>
      <c r="JY112" s="183"/>
      <c r="JZ112" s="183"/>
      <c r="KA112" s="183"/>
      <c r="KB112" s="183"/>
      <c r="KC112" s="183"/>
      <c r="KD112" s="183"/>
      <c r="KE112" s="183"/>
      <c r="KF112" s="183"/>
      <c r="KG112" s="183"/>
      <c r="KH112" s="183"/>
      <c r="KI112" s="183"/>
      <c r="KJ112" s="183"/>
      <c r="KK112" s="183"/>
      <c r="KL112" s="183"/>
      <c r="KM112" s="183"/>
      <c r="KN112" s="183"/>
      <c r="KO112" s="183"/>
      <c r="KP112" s="183"/>
      <c r="KQ112" s="183"/>
      <c r="KR112" s="183"/>
      <c r="KS112" s="183"/>
      <c r="KT112" s="183"/>
      <c r="KU112" s="183"/>
      <c r="KV112" s="183"/>
      <c r="KW112" s="183"/>
      <c r="KX112" s="183"/>
      <c r="KY112" s="183"/>
      <c r="KZ112" s="183"/>
      <c r="LA112" s="183"/>
      <c r="LB112" s="183"/>
      <c r="LC112" s="183"/>
      <c r="LD112" s="1434"/>
      <c r="LE112" s="125"/>
      <c r="LF112" s="125"/>
      <c r="LG112" s="125"/>
      <c r="LH112" s="125"/>
      <c r="LI112" s="125"/>
      <c r="LJ112" s="125"/>
      <c r="LK112" s="125"/>
      <c r="LL112" s="125"/>
      <c r="LM112" s="125"/>
      <c r="LN112" s="125"/>
      <c r="LO112" s="125"/>
      <c r="LP112" s="125"/>
      <c r="LQ112" s="125"/>
      <c r="LR112" s="175"/>
      <c r="LS112" s="175"/>
      <c r="LT112" s="175"/>
      <c r="LU112" s="175"/>
      <c r="LV112" s="175"/>
      <c r="LW112" s="175"/>
      <c r="LX112" s="175"/>
      <c r="LY112" s="183"/>
      <c r="LZ112" s="183"/>
    </row>
    <row r="113" spans="1:338" hidden="1">
      <c r="A113" s="122">
        <v>165</v>
      </c>
      <c r="B113" s="122">
        <f>COUNTIFS($D$3:D113,D113,$F$3:F113,F113)</f>
        <v>1</v>
      </c>
      <c r="C113" s="268">
        <v>6717</v>
      </c>
      <c r="D113" s="398" t="s">
        <v>1044</v>
      </c>
      <c r="E113" s="125" t="s">
        <v>1045</v>
      </c>
      <c r="F113" s="187">
        <v>5851282393</v>
      </c>
      <c r="G113" s="125">
        <v>59</v>
      </c>
      <c r="H113" s="398" t="s">
        <v>1046</v>
      </c>
      <c r="I113" s="572" t="s">
        <v>639</v>
      </c>
      <c r="J113" s="504" t="s">
        <v>477</v>
      </c>
      <c r="K113" s="175" t="s">
        <v>478</v>
      </c>
      <c r="L113" s="125">
        <v>5</v>
      </c>
      <c r="M113" s="125" t="s">
        <v>1047</v>
      </c>
      <c r="N113" s="125"/>
      <c r="O113" s="125"/>
      <c r="P113" s="553" t="s">
        <v>798</v>
      </c>
      <c r="Q113" s="553"/>
      <c r="R113" s="553"/>
      <c r="S113" s="547" t="s">
        <v>550</v>
      </c>
      <c r="T113" s="547" t="s">
        <v>481</v>
      </c>
      <c r="U113" s="639" t="s">
        <v>482</v>
      </c>
      <c r="V113" s="547" t="s">
        <v>481</v>
      </c>
      <c r="W113" s="640" t="s">
        <v>483</v>
      </c>
      <c r="X113" s="1094" t="s">
        <v>481</v>
      </c>
      <c r="Y113" s="1094" t="s">
        <v>484</v>
      </c>
      <c r="Z113" s="625"/>
      <c r="AA113" s="125"/>
      <c r="AB113" s="301">
        <v>240</v>
      </c>
      <c r="AC113" s="301"/>
      <c r="AD113" s="301"/>
      <c r="AE113" s="301"/>
      <c r="AF113" s="301"/>
      <c r="AG113" s="421" t="s">
        <v>507</v>
      </c>
      <c r="AH113" s="1009"/>
      <c r="AI113" s="122">
        <v>88.3</v>
      </c>
      <c r="AJ113" s="122">
        <v>36.5</v>
      </c>
      <c r="AK113" s="134">
        <v>32.229500000000002</v>
      </c>
      <c r="AL113" s="122">
        <v>3576</v>
      </c>
      <c r="AM113" s="135">
        <v>2.1456</v>
      </c>
      <c r="AN113" s="122">
        <v>3</v>
      </c>
      <c r="AO113" s="1024">
        <v>61.8</v>
      </c>
      <c r="AP113" s="137">
        <v>32.4</v>
      </c>
      <c r="AQ113" s="138">
        <v>1.34</v>
      </c>
      <c r="AR113" s="139">
        <f t="shared" si="42"/>
        <v>95.539999999999992</v>
      </c>
      <c r="AS113" s="140">
        <f t="shared" si="43"/>
        <v>1.9074074074074074</v>
      </c>
      <c r="AT113" s="141">
        <f t="shared" si="44"/>
        <v>2.5559259259259259</v>
      </c>
      <c r="AU113" s="142">
        <f t="shared" si="45"/>
        <v>1.8316538233550679</v>
      </c>
      <c r="AV113" s="143">
        <v>58.21</v>
      </c>
      <c r="AW113" s="143">
        <f t="shared" ref="AW113:AW118" si="58">95-AY113</f>
        <v>94.190938511326863</v>
      </c>
      <c r="AX113" s="144">
        <v>0.5</v>
      </c>
      <c r="AY113" s="145">
        <f>AX113*100/AO113</f>
        <v>0.80906148867313921</v>
      </c>
      <c r="BA113" s="146" t="s">
        <v>487</v>
      </c>
      <c r="BC113" s="148"/>
      <c r="BD113" s="148"/>
      <c r="BG113" s="145"/>
      <c r="BJ113" s="149">
        <v>47</v>
      </c>
      <c r="BK113" s="149">
        <v>52.9</v>
      </c>
      <c r="BL113" s="150">
        <v>0.88846880907372405</v>
      </c>
      <c r="BM113" s="151" t="s">
        <v>487</v>
      </c>
      <c r="BN113" s="122" t="s">
        <v>487</v>
      </c>
      <c r="BO113" s="149" t="s">
        <v>487</v>
      </c>
      <c r="BP113" s="143">
        <v>42.25</v>
      </c>
      <c r="BQ113" s="147">
        <v>84.6</v>
      </c>
      <c r="BR113" s="152"/>
      <c r="BS113" s="153">
        <f t="shared" ref="BS113:BS122" si="59">BX113+BZ113</f>
        <v>29.1</v>
      </c>
      <c r="BT113" s="154">
        <v>70.900000000000006</v>
      </c>
      <c r="BU113" s="152"/>
      <c r="BV113" s="154">
        <f>100-BT113</f>
        <v>29.099999999999994</v>
      </c>
      <c r="BW113" s="1039">
        <f>BY113+CA113+CC113</f>
        <v>31.752000000000002</v>
      </c>
      <c r="BX113" s="154">
        <v>18.100000000000001</v>
      </c>
      <c r="BY113" s="145">
        <f>BX113*AP113/100</f>
        <v>5.8644000000000007</v>
      </c>
      <c r="BZ113" s="154">
        <v>11</v>
      </c>
      <c r="CA113" s="145">
        <f>BZ113*AP113/100</f>
        <v>3.5639999999999996</v>
      </c>
      <c r="CB113" s="154">
        <v>68.900000000000006</v>
      </c>
      <c r="CC113" s="145">
        <f>CB113*AP113/100</f>
        <v>22.323600000000003</v>
      </c>
      <c r="CD113" s="155"/>
      <c r="CE113" s="151">
        <v>90.2</v>
      </c>
      <c r="CF113" s="156"/>
      <c r="CG113" s="151">
        <v>94.8</v>
      </c>
      <c r="CH113" s="151"/>
      <c r="CI113" s="151">
        <v>35.5</v>
      </c>
      <c r="CJ113" s="151">
        <v>52.2</v>
      </c>
      <c r="CK113" s="151"/>
      <c r="CL113" s="143">
        <f t="shared" ref="CL113:CL122" si="60">BX113/BZ113</f>
        <v>1.6454545454545455</v>
      </c>
      <c r="CM113" s="145"/>
      <c r="CN113" s="145"/>
      <c r="CO113" s="145"/>
      <c r="CP113" s="148"/>
      <c r="CT113" s="145"/>
      <c r="CU113" s="145"/>
      <c r="CV113" s="145"/>
      <c r="CW113" s="145"/>
      <c r="CX113" s="145"/>
      <c r="CY113" s="149"/>
      <c r="CZ113" s="145"/>
      <c r="DA113" s="149">
        <v>2</v>
      </c>
      <c r="DB113" s="158" t="s">
        <v>301</v>
      </c>
      <c r="DE113" s="308"/>
      <c r="DF113" s="308"/>
      <c r="DG113" s="308"/>
      <c r="DH113" s="579"/>
      <c r="DI113" s="296" t="s">
        <v>515</v>
      </c>
      <c r="DJ113" s="309" t="s">
        <v>507</v>
      </c>
      <c r="DK113" s="162">
        <v>2</v>
      </c>
      <c r="DL113" s="163" t="s">
        <v>639</v>
      </c>
      <c r="DM113" s="163" t="s">
        <v>639</v>
      </c>
      <c r="DN113" s="164">
        <v>0</v>
      </c>
      <c r="DO113" s="163">
        <v>0</v>
      </c>
      <c r="DP113" s="168" t="s">
        <v>490</v>
      </c>
      <c r="DQ113" s="163" t="s">
        <v>490</v>
      </c>
      <c r="DR113" s="165" t="s">
        <v>490</v>
      </c>
      <c r="DS113" s="125" t="s">
        <v>490</v>
      </c>
      <c r="DT113" s="125">
        <v>240</v>
      </c>
      <c r="DU113" s="125">
        <v>0.112</v>
      </c>
      <c r="DV113" s="125">
        <v>0.88800000000000001</v>
      </c>
      <c r="DW113" s="125" t="s">
        <v>490</v>
      </c>
      <c r="DX113" s="125" t="s">
        <v>490</v>
      </c>
      <c r="DY113" s="125" t="s">
        <v>490</v>
      </c>
      <c r="DZ113" s="125" t="s">
        <v>490</v>
      </c>
      <c r="EA113" s="125">
        <v>0</v>
      </c>
      <c r="EC113" s="163">
        <v>2</v>
      </c>
      <c r="ED113" s="163" t="s">
        <v>1047</v>
      </c>
      <c r="EE113" s="166">
        <v>5</v>
      </c>
      <c r="EF113" s="163" t="s">
        <v>490</v>
      </c>
      <c r="EG113" s="163" t="s">
        <v>490</v>
      </c>
      <c r="EH113" s="163">
        <v>0</v>
      </c>
      <c r="EI113" s="163" t="s">
        <v>490</v>
      </c>
      <c r="EJ113" s="163" t="s">
        <v>490</v>
      </c>
      <c r="EK113" s="391" t="s">
        <v>490</v>
      </c>
      <c r="EL113" s="163">
        <v>1</v>
      </c>
      <c r="EM113" s="168" t="s">
        <v>490</v>
      </c>
      <c r="EN113" s="169">
        <v>2</v>
      </c>
      <c r="EO113" s="163">
        <v>2</v>
      </c>
      <c r="EP113" s="163">
        <v>1</v>
      </c>
      <c r="EQ113" s="1238">
        <v>42875</v>
      </c>
      <c r="ER113" s="580">
        <v>6717</v>
      </c>
      <c r="ES113" s="125"/>
      <c r="ET113" s="125"/>
      <c r="EU113" s="125"/>
      <c r="EV113" s="125"/>
      <c r="EW113" s="414"/>
      <c r="EX113" s="642"/>
      <c r="EY113" s="643"/>
      <c r="EZ113" s="165"/>
      <c r="FA113" s="125"/>
      <c r="FB113" s="125"/>
      <c r="FC113" s="125"/>
      <c r="FD113" s="398"/>
      <c r="FE113" s="185"/>
      <c r="FF113" s="185"/>
      <c r="FG113" s="644"/>
      <c r="FH113" s="614"/>
      <c r="FI113" s="590"/>
      <c r="FJ113" s="645">
        <v>240</v>
      </c>
      <c r="FK113" s="421" t="s">
        <v>507</v>
      </c>
      <c r="FL113" s="133"/>
      <c r="FM113" s="122"/>
      <c r="FP113" s="172"/>
      <c r="FQ113" s="173">
        <f>DT113/1000</f>
        <v>0.24</v>
      </c>
      <c r="FR113" s="133"/>
      <c r="FS113" s="133"/>
      <c r="GF113" s="175"/>
      <c r="GJ113" s="165"/>
      <c r="GK113" s="294">
        <v>42906</v>
      </c>
      <c r="GL113" s="1232" t="s">
        <v>497</v>
      </c>
      <c r="GM113" s="1231">
        <f t="shared" si="57"/>
        <v>1</v>
      </c>
      <c r="GN113" s="178"/>
      <c r="GR113" s="165"/>
      <c r="GS113" s="125"/>
      <c r="GT113" s="414"/>
      <c r="GU113" s="122"/>
      <c r="HI113" s="991"/>
      <c r="HJ113" s="991"/>
      <c r="HK113" s="991"/>
      <c r="HL113" s="991"/>
      <c r="HM113" s="991"/>
      <c r="HN113" s="991"/>
      <c r="HO113" s="1022"/>
      <c r="HP113" s="1022"/>
      <c r="HQ113" s="991"/>
      <c r="HR113" s="991"/>
      <c r="HS113" s="991"/>
      <c r="HT113" s="991"/>
      <c r="HU113" s="991"/>
      <c r="HV113" s="991"/>
      <c r="HW113" s="991"/>
      <c r="HX113" s="991"/>
      <c r="HY113" s="991"/>
      <c r="HZ113" s="991"/>
      <c r="IA113" s="991"/>
      <c r="IB113" s="1022"/>
      <c r="IC113" s="991"/>
      <c r="ID113" s="991"/>
      <c r="IE113" s="991"/>
      <c r="IF113" s="991"/>
      <c r="IG113" s="991"/>
      <c r="IH113" s="991"/>
      <c r="II113" s="991"/>
      <c r="IJ113" s="991"/>
      <c r="IK113" s="1022"/>
      <c r="IL113" s="991"/>
      <c r="IM113" s="991"/>
      <c r="IN113" s="1022"/>
      <c r="IO113" s="991"/>
      <c r="IP113" s="991"/>
      <c r="IQ113" s="991"/>
      <c r="IR113" s="991"/>
      <c r="IS113" s="991"/>
      <c r="IT113" s="1022"/>
      <c r="IU113" s="991"/>
      <c r="IV113" s="991"/>
      <c r="IW113" s="991"/>
      <c r="IX113" s="991"/>
      <c r="IY113" s="991"/>
      <c r="IZ113" s="991"/>
      <c r="JA113" s="991"/>
      <c r="JB113" s="991"/>
      <c r="JC113" s="991"/>
      <c r="JD113" s="991"/>
      <c r="JE113" s="991"/>
      <c r="JF113" s="991"/>
      <c r="JG113" s="125"/>
      <c r="JH113" s="125"/>
      <c r="JI113" s="125"/>
      <c r="JJ113" s="182"/>
      <c r="JK113" s="183"/>
      <c r="JL113" s="183"/>
      <c r="JM113" s="183"/>
      <c r="JN113" s="183"/>
      <c r="JO113" s="183"/>
      <c r="JP113" s="183"/>
      <c r="JQ113" s="183"/>
      <c r="JR113" s="183"/>
      <c r="JS113" s="183"/>
      <c r="JT113" s="183"/>
      <c r="JU113" s="183"/>
      <c r="JV113" s="183"/>
      <c r="JW113" s="183"/>
      <c r="JX113" s="183"/>
      <c r="JY113" s="183"/>
      <c r="JZ113" s="183"/>
      <c r="KA113" s="183"/>
      <c r="KB113" s="183"/>
      <c r="KC113" s="183"/>
      <c r="KD113" s="183"/>
      <c r="KE113" s="183"/>
      <c r="KF113" s="183"/>
      <c r="KG113" s="183"/>
      <c r="KH113" s="183"/>
      <c r="KI113" s="183"/>
      <c r="KJ113" s="183"/>
      <c r="KK113" s="183"/>
      <c r="KL113" s="183"/>
      <c r="KM113" s="183"/>
      <c r="KN113" s="183"/>
      <c r="KO113" s="183"/>
      <c r="KP113" s="183"/>
      <c r="KQ113" s="183"/>
      <c r="KR113" s="183"/>
      <c r="KS113" s="183"/>
      <c r="KT113" s="183"/>
      <c r="KU113" s="183"/>
      <c r="KV113" s="183"/>
      <c r="KW113" s="183"/>
      <c r="KX113" s="183"/>
      <c r="KY113" s="183"/>
      <c r="KZ113" s="183"/>
      <c r="LA113" s="183"/>
      <c r="LB113" s="183"/>
      <c r="LC113" s="183"/>
      <c r="LD113" s="1434"/>
      <c r="LE113" s="125"/>
      <c r="LF113" s="125"/>
      <c r="LG113" s="125"/>
      <c r="LH113" s="125"/>
      <c r="LI113" s="125"/>
      <c r="LJ113" s="125"/>
      <c r="LK113" s="125"/>
      <c r="LL113" s="125"/>
      <c r="LM113" s="125"/>
      <c r="LN113" s="125"/>
      <c r="LO113" s="125"/>
      <c r="LP113" s="125"/>
      <c r="LQ113" s="125"/>
      <c r="LR113" s="175"/>
      <c r="LS113" s="175"/>
      <c r="LT113" s="175"/>
      <c r="LU113" s="175"/>
      <c r="LV113" s="175"/>
      <c r="LW113" s="175"/>
      <c r="LX113" s="175"/>
      <c r="LY113" s="183"/>
      <c r="LZ113" s="183"/>
    </row>
    <row r="114" spans="1:338" ht="15.75" hidden="1">
      <c r="A114" s="991">
        <v>48</v>
      </c>
      <c r="B114" s="122">
        <f>COUNTIFS($D$3:D114,D114,$F$3:F114,F114)</f>
        <v>2</v>
      </c>
      <c r="C114" s="184">
        <v>8093</v>
      </c>
      <c r="D114" s="398" t="s">
        <v>845</v>
      </c>
      <c r="E114" s="188" t="s">
        <v>846</v>
      </c>
      <c r="F114" s="187">
        <v>500422049</v>
      </c>
      <c r="G114" s="125">
        <v>68</v>
      </c>
      <c r="H114" s="398" t="s">
        <v>867</v>
      </c>
      <c r="I114" s="503" t="s">
        <v>847</v>
      </c>
      <c r="J114" s="504" t="s">
        <v>477</v>
      </c>
      <c r="K114" s="175" t="s">
        <v>478</v>
      </c>
      <c r="L114" s="188">
        <v>10</v>
      </c>
      <c r="M114" s="164">
        <v>9</v>
      </c>
      <c r="N114" s="188" t="s">
        <v>490</v>
      </c>
      <c r="O114" s="125"/>
      <c r="P114" s="188" t="s">
        <v>597</v>
      </c>
      <c r="Q114" s="125"/>
      <c r="R114" s="125"/>
      <c r="S114" s="608" t="s">
        <v>503</v>
      </c>
      <c r="T114" s="573" t="s">
        <v>523</v>
      </c>
      <c r="U114" s="574" t="s">
        <v>484</v>
      </c>
      <c r="V114" s="609" t="s">
        <v>599</v>
      </c>
      <c r="W114" s="530" t="s">
        <v>506</v>
      </c>
      <c r="X114" s="671"/>
      <c r="Y114" s="671"/>
      <c r="Z114" s="577"/>
      <c r="AA114" s="578"/>
      <c r="AB114" s="125"/>
      <c r="AC114" s="125"/>
      <c r="AD114" s="125"/>
      <c r="AE114" s="125"/>
      <c r="AF114" s="125"/>
      <c r="AG114" s="534" t="s">
        <v>507</v>
      </c>
      <c r="AH114" s="993" t="s">
        <v>869</v>
      </c>
      <c r="AI114" s="991"/>
      <c r="AJ114" s="991"/>
      <c r="AK114" s="1014"/>
      <c r="AL114" s="991"/>
      <c r="AM114" s="991"/>
      <c r="AN114" s="991"/>
      <c r="AO114" s="1024">
        <v>22.3</v>
      </c>
      <c r="AP114" s="1026">
        <v>71.3</v>
      </c>
      <c r="AQ114" s="1027">
        <v>6.16</v>
      </c>
      <c r="AR114" s="139">
        <f t="shared" ref="AR114:AR129" si="61">AO114+AP114+AQ114</f>
        <v>99.759999999999991</v>
      </c>
      <c r="AS114" s="140">
        <f t="shared" ref="AS114:AS129" si="62">AO114/AP114</f>
        <v>0.31276297335203368</v>
      </c>
      <c r="AT114" s="141">
        <f t="shared" ref="AT114:AT129" si="63">AO114/AP114*AQ114</f>
        <v>1.9266199158485275</v>
      </c>
      <c r="AU114" s="142">
        <f t="shared" ref="AU114:AU129" si="64">AO114/(AP114+AQ114)</f>
        <v>0.28789052414149241</v>
      </c>
      <c r="AV114" s="145">
        <f>AW114*AO114/100</f>
        <v>20.005330000000001</v>
      </c>
      <c r="AW114" s="143">
        <f t="shared" si="58"/>
        <v>89.71</v>
      </c>
      <c r="AX114" s="1032">
        <v>1.0950299999999999</v>
      </c>
      <c r="AY114" s="1030">
        <v>5.29</v>
      </c>
      <c r="AZ114" s="992" t="s">
        <v>487</v>
      </c>
      <c r="BA114" s="146">
        <v>21.400000000000002</v>
      </c>
      <c r="BB114" s="205">
        <v>0.12</v>
      </c>
      <c r="BC114" s="1042"/>
      <c r="BD114" s="1042"/>
      <c r="BE114" s="991"/>
      <c r="BF114" s="991"/>
      <c r="BG114" s="145"/>
      <c r="BH114" s="991"/>
      <c r="BJ114" s="991">
        <v>43.9</v>
      </c>
      <c r="BK114" s="991">
        <v>56.1</v>
      </c>
      <c r="BL114" s="1044">
        <v>0.78253119429590012</v>
      </c>
      <c r="BM114" s="1046">
        <v>7.8E-2</v>
      </c>
      <c r="BN114" s="153">
        <f>BM114*100/AO114</f>
        <v>0.34977578475336318</v>
      </c>
      <c r="BO114" s="992" t="s">
        <v>487</v>
      </c>
      <c r="BP114" s="1030">
        <v>32.5</v>
      </c>
      <c r="BQ114" s="234">
        <v>46.999999999999993</v>
      </c>
      <c r="BR114" s="1050"/>
      <c r="BS114" s="153">
        <f t="shared" si="59"/>
        <v>62.3</v>
      </c>
      <c r="BT114" s="1039">
        <v>88.3</v>
      </c>
      <c r="BU114" s="1051">
        <v>11055.25</v>
      </c>
      <c r="BV114" s="1039">
        <v>11.700000000000003</v>
      </c>
      <c r="BW114" s="418">
        <v>48.9</v>
      </c>
      <c r="BX114" s="1039">
        <v>36.5</v>
      </c>
      <c r="BY114" s="1039">
        <v>20.399999999999999</v>
      </c>
      <c r="BZ114" s="1039">
        <v>25.8</v>
      </c>
      <c r="CA114" s="1039">
        <v>14.4</v>
      </c>
      <c r="CB114" s="1039">
        <v>25.2</v>
      </c>
      <c r="CC114" s="1039">
        <v>14.1</v>
      </c>
      <c r="CD114" s="1039">
        <v>1.1399999999999999</v>
      </c>
      <c r="CE114" s="991"/>
      <c r="CF114" s="991"/>
      <c r="CG114" s="991"/>
      <c r="CH114" s="991"/>
      <c r="CI114" s="991"/>
      <c r="CJ114" s="991"/>
      <c r="CK114" s="991"/>
      <c r="CL114" s="143">
        <f t="shared" si="60"/>
        <v>1.4147286821705427</v>
      </c>
      <c r="CM114" s="1020"/>
      <c r="CN114" s="145"/>
      <c r="CO114" s="145"/>
      <c r="CP114" s="1042"/>
      <c r="CQ114" s="991"/>
      <c r="CR114" s="991"/>
      <c r="CS114" s="991"/>
      <c r="CT114" s="1020"/>
      <c r="CU114" s="1020"/>
      <c r="CV114" s="145"/>
      <c r="CW114" s="145"/>
      <c r="CX114" s="1020"/>
      <c r="CY114" s="1061"/>
      <c r="CZ114" s="145"/>
      <c r="DA114" s="1061">
        <v>3</v>
      </c>
      <c r="DB114" s="1062" t="s">
        <v>488</v>
      </c>
      <c r="DC114" s="1007"/>
      <c r="DD114" s="1007"/>
      <c r="DE114" s="125"/>
      <c r="DF114" s="125"/>
      <c r="DG114" s="125"/>
      <c r="DH114" s="414"/>
      <c r="DI114" s="160" t="s">
        <v>489</v>
      </c>
      <c r="DJ114" s="211" t="s">
        <v>507</v>
      </c>
      <c r="DK114" s="162">
        <v>2</v>
      </c>
      <c r="DL114" s="166"/>
      <c r="DM114" s="166"/>
      <c r="DN114" s="164">
        <v>0</v>
      </c>
      <c r="DO114" s="166"/>
      <c r="DP114" s="166"/>
      <c r="DQ114" s="166"/>
      <c r="DR114" s="165" t="s">
        <v>490</v>
      </c>
      <c r="DS114" s="125" t="s">
        <v>490</v>
      </c>
      <c r="DT114" s="125">
        <v>519</v>
      </c>
      <c r="DU114" s="125">
        <v>7.1</v>
      </c>
      <c r="DV114" s="125">
        <v>92.9</v>
      </c>
      <c r="DW114" s="125">
        <v>2.4</v>
      </c>
      <c r="DX114" s="125">
        <v>1851</v>
      </c>
      <c r="DY114" s="125" t="s">
        <v>490</v>
      </c>
      <c r="DZ114" s="125">
        <v>3.05</v>
      </c>
      <c r="EA114" s="125" t="s">
        <v>490</v>
      </c>
      <c r="EB114" s="991"/>
      <c r="EC114" s="166"/>
      <c r="ED114" s="166">
        <v>9</v>
      </c>
      <c r="EE114" s="166">
        <v>10</v>
      </c>
      <c r="EF114" s="166"/>
      <c r="EG114" s="166">
        <v>2</v>
      </c>
      <c r="EH114" s="166">
        <v>1</v>
      </c>
      <c r="EI114" s="166">
        <v>184</v>
      </c>
      <c r="EJ114" s="166">
        <v>100</v>
      </c>
      <c r="EK114" s="167">
        <f>EJ114/(EI114*EI114*0.01*0.01)</f>
        <v>29.536862003780715</v>
      </c>
      <c r="EL114" s="166">
        <v>0</v>
      </c>
      <c r="EM114" s="166" t="s">
        <v>490</v>
      </c>
      <c r="EN114" s="166">
        <v>1</v>
      </c>
      <c r="EO114" s="166">
        <v>1</v>
      </c>
      <c r="EP114" s="166">
        <v>4</v>
      </c>
      <c r="EQ114" s="1230">
        <v>43122</v>
      </c>
      <c r="ER114" s="506">
        <v>8093</v>
      </c>
      <c r="ES114" s="611">
        <v>75</v>
      </c>
      <c r="ET114" s="578">
        <v>541213</v>
      </c>
      <c r="EU114" s="578">
        <v>2</v>
      </c>
      <c r="EV114" s="600">
        <v>14432.346666666666</v>
      </c>
      <c r="EW114" s="596">
        <v>7696</v>
      </c>
      <c r="EX114" s="613">
        <v>205.22666666666666</v>
      </c>
      <c r="EY114" s="563">
        <v>2052.2666666666664</v>
      </c>
      <c r="EZ114" s="441"/>
      <c r="FA114" s="175"/>
      <c r="FB114" s="175"/>
      <c r="FC114" s="175"/>
      <c r="FD114" s="564"/>
      <c r="FE114" s="565"/>
      <c r="FF114" s="565"/>
      <c r="FG114" s="566"/>
      <c r="FH114" s="674"/>
      <c r="FI114" s="518"/>
      <c r="FJ114" s="762"/>
      <c r="FK114" s="534" t="s">
        <v>507</v>
      </c>
      <c r="FL114" s="133"/>
      <c r="FM114" s="172">
        <v>1.4219909721311204</v>
      </c>
      <c r="FN114" s="1087">
        <f>EX114/1000</f>
        <v>0.20522666666666667</v>
      </c>
      <c r="FO114" s="1009"/>
      <c r="FP114" s="1060">
        <v>1.4219909721311204</v>
      </c>
      <c r="FQ114" s="1087">
        <v>0.20522666666666667</v>
      </c>
      <c r="FR114" s="1090">
        <f>DT114/EX114</f>
        <v>2.5289111226611229</v>
      </c>
      <c r="FS114" s="222"/>
      <c r="FT114" s="223"/>
      <c r="FU114" s="223"/>
      <c r="FV114" s="223"/>
      <c r="GF114" s="175"/>
      <c r="GJ114" s="165"/>
      <c r="GK114" s="214">
        <v>43167</v>
      </c>
      <c r="GL114" s="1232" t="s">
        <v>497</v>
      </c>
      <c r="GM114" s="1231">
        <f t="shared" si="57"/>
        <v>1</v>
      </c>
      <c r="GN114" s="178"/>
      <c r="GP114" s="340">
        <v>2.4</v>
      </c>
      <c r="GR114" s="165"/>
      <c r="GS114" s="165"/>
      <c r="GT114" s="165"/>
      <c r="GU114" s="122"/>
      <c r="HI114" s="991"/>
      <c r="HJ114" s="991"/>
      <c r="HK114" s="991"/>
      <c r="HL114" s="991"/>
      <c r="HM114" s="991"/>
      <c r="HN114" s="991"/>
      <c r="HO114" s="1022"/>
      <c r="HP114" s="1022"/>
      <c r="HQ114" s="991"/>
      <c r="HR114" s="991"/>
      <c r="HS114" s="991"/>
      <c r="HT114" s="991"/>
      <c r="HU114" s="991"/>
      <c r="HV114" s="991"/>
      <c r="HW114" s="991"/>
      <c r="HX114" s="991"/>
      <c r="HY114" s="991"/>
      <c r="HZ114" s="991"/>
      <c r="IA114" s="991"/>
      <c r="IB114" s="1022"/>
      <c r="IC114" s="991"/>
      <c r="ID114" s="991"/>
      <c r="IE114" s="991"/>
      <c r="IF114" s="991"/>
      <c r="IG114" s="991"/>
      <c r="IH114" s="991"/>
      <c r="II114" s="991"/>
      <c r="IJ114" s="991"/>
      <c r="IK114" s="1022"/>
      <c r="IL114" s="991"/>
      <c r="IM114" s="991"/>
      <c r="IN114" s="1022"/>
      <c r="IO114" s="991"/>
      <c r="IP114" s="991"/>
      <c r="IQ114" s="991"/>
      <c r="IR114" s="991"/>
      <c r="IS114" s="991"/>
      <c r="IT114" s="1022"/>
      <c r="IU114" s="991"/>
      <c r="IV114" s="991"/>
      <c r="IW114" s="991"/>
      <c r="IX114" s="991"/>
      <c r="IY114" s="991"/>
      <c r="IZ114" s="991"/>
      <c r="JA114" s="991"/>
      <c r="JB114" s="991"/>
      <c r="JC114" s="991"/>
      <c r="JD114" s="991"/>
      <c r="JE114" s="991"/>
      <c r="JF114" s="991"/>
      <c r="JG114" s="991"/>
      <c r="JH114" s="991"/>
      <c r="JI114" s="180"/>
      <c r="JJ114" s="182"/>
      <c r="JK114" s="183"/>
      <c r="JL114" s="183"/>
      <c r="JM114" s="183"/>
      <c r="JN114" s="183"/>
      <c r="JO114" s="183"/>
      <c r="JP114" s="183"/>
      <c r="JQ114" s="183"/>
      <c r="JR114" s="183"/>
      <c r="JS114" s="183"/>
      <c r="JT114" s="183"/>
      <c r="JU114" s="183"/>
      <c r="JV114" s="183"/>
      <c r="JW114" s="183"/>
      <c r="JX114" s="183"/>
      <c r="JY114" s="183"/>
      <c r="JZ114" s="183"/>
      <c r="KA114" s="183"/>
      <c r="KB114" s="183"/>
      <c r="KC114" s="183"/>
      <c r="KD114" s="183"/>
      <c r="KE114" s="183"/>
      <c r="KF114" s="183"/>
      <c r="KG114" s="183"/>
      <c r="KH114" s="183"/>
      <c r="KI114" s="183"/>
      <c r="KJ114" s="183"/>
      <c r="KK114" s="183"/>
      <c r="KL114" s="183"/>
      <c r="KM114" s="183"/>
      <c r="KN114" s="183"/>
      <c r="KO114" s="183"/>
      <c r="KP114" s="183"/>
      <c r="KQ114" s="183"/>
      <c r="KR114" s="183"/>
      <c r="KS114" s="183"/>
      <c r="KT114" s="183"/>
      <c r="KU114" s="183"/>
      <c r="KV114" s="183"/>
      <c r="KW114" s="183"/>
      <c r="KX114" s="183"/>
      <c r="KY114" s="183"/>
      <c r="KZ114" s="183"/>
      <c r="LA114" s="183"/>
      <c r="LB114" s="183"/>
      <c r="LC114" s="183"/>
      <c r="LD114" s="183"/>
      <c r="LF114" s="122"/>
      <c r="LG114" s="122"/>
      <c r="LH114" s="122"/>
      <c r="LI114" s="122"/>
      <c r="LJ114" s="122"/>
      <c r="LK114" s="122"/>
      <c r="LL114" s="122"/>
      <c r="LM114" s="122"/>
      <c r="LN114" s="122"/>
      <c r="LO114" s="122"/>
      <c r="LP114" s="122"/>
      <c r="LQ114" s="122"/>
      <c r="LR114" s="1009"/>
      <c r="LS114" s="1009"/>
      <c r="LT114" s="1009"/>
      <c r="LU114" s="1009"/>
      <c r="LV114" s="1009"/>
      <c r="LW114" s="1009"/>
      <c r="LX114" s="1009"/>
    </row>
    <row r="115" spans="1:338" hidden="1">
      <c r="A115" s="122">
        <v>80</v>
      </c>
      <c r="B115" s="122">
        <f>COUNTIFS($D$3:D115,D115,$F$3:F115,F115)</f>
        <v>1</v>
      </c>
      <c r="C115" s="268">
        <v>6154</v>
      </c>
      <c r="D115" s="398" t="s">
        <v>1013</v>
      </c>
      <c r="E115" s="125" t="s">
        <v>571</v>
      </c>
      <c r="F115" s="187">
        <v>6054091384</v>
      </c>
      <c r="G115" s="125">
        <v>57</v>
      </c>
      <c r="H115" s="398" t="s">
        <v>1014</v>
      </c>
      <c r="I115" s="572" t="s">
        <v>1015</v>
      </c>
      <c r="J115" s="504" t="s">
        <v>477</v>
      </c>
      <c r="K115" s="175" t="s">
        <v>478</v>
      </c>
      <c r="L115" s="125">
        <v>9</v>
      </c>
      <c r="M115" s="125">
        <v>2</v>
      </c>
      <c r="N115" s="968"/>
      <c r="O115" s="968"/>
      <c r="P115" s="553" t="s">
        <v>1016</v>
      </c>
      <c r="Q115" s="553"/>
      <c r="R115" s="553" t="s">
        <v>1017</v>
      </c>
      <c r="S115" s="547" t="s">
        <v>550</v>
      </c>
      <c r="T115" s="547" t="s">
        <v>641</v>
      </c>
      <c r="U115" s="639" t="s">
        <v>616</v>
      </c>
      <c r="V115" s="547" t="s">
        <v>550</v>
      </c>
      <c r="W115" s="640" t="s">
        <v>642</v>
      </c>
      <c r="X115" s="1094" t="s">
        <v>481</v>
      </c>
      <c r="Y115" s="1094" t="s">
        <v>643</v>
      </c>
      <c r="Z115" s="625"/>
      <c r="AA115" s="125"/>
      <c r="AB115" s="301">
        <v>247</v>
      </c>
      <c r="AC115" s="301"/>
      <c r="AD115" s="301"/>
      <c r="AE115" s="301"/>
      <c r="AF115" s="301"/>
      <c r="AG115" s="415" t="s">
        <v>507</v>
      </c>
      <c r="AH115" s="1009"/>
      <c r="AI115" s="122">
        <v>20.3</v>
      </c>
      <c r="AJ115" s="122">
        <v>91.4</v>
      </c>
      <c r="AK115" s="134">
        <v>18.554200000000002</v>
      </c>
      <c r="AL115" s="122">
        <v>11619</v>
      </c>
      <c r="AM115" s="135">
        <v>7.7460000000000004</v>
      </c>
      <c r="AN115" s="122">
        <v>6</v>
      </c>
      <c r="AO115" s="1024">
        <v>85.3</v>
      </c>
      <c r="AP115" s="137">
        <v>10.6</v>
      </c>
      <c r="AQ115" s="138">
        <v>2.6</v>
      </c>
      <c r="AR115" s="139">
        <f t="shared" si="61"/>
        <v>98.499999999999986</v>
      </c>
      <c r="AS115" s="140">
        <f t="shared" si="62"/>
        <v>8.0471698113207548</v>
      </c>
      <c r="AT115" s="141">
        <f t="shared" si="63"/>
        <v>20.922641509433962</v>
      </c>
      <c r="AU115" s="142">
        <f t="shared" si="64"/>
        <v>6.4621212121212119</v>
      </c>
      <c r="AV115" s="143">
        <v>76.834999999999994</v>
      </c>
      <c r="AW115" s="143">
        <f t="shared" si="58"/>
        <v>90.076201641266124</v>
      </c>
      <c r="AX115" s="144">
        <v>4.2</v>
      </c>
      <c r="AY115" s="143">
        <f>AX115*100/AO115</f>
        <v>4.9237983587338805</v>
      </c>
      <c r="AZ115" s="122">
        <v>39.200000000000003</v>
      </c>
      <c r="BA115" s="146" t="s">
        <v>487</v>
      </c>
      <c r="BB115" s="147">
        <v>0.5</v>
      </c>
      <c r="BC115" s="148"/>
      <c r="BD115" s="148"/>
      <c r="BG115" s="145"/>
      <c r="BI115" s="147">
        <v>1.93</v>
      </c>
      <c r="BJ115" s="122">
        <v>29.3</v>
      </c>
      <c r="BK115" s="122">
        <v>50.7</v>
      </c>
      <c r="BL115" s="150">
        <v>0.57790927021696248</v>
      </c>
      <c r="BM115" s="206">
        <v>3.8</v>
      </c>
      <c r="BN115" s="153">
        <f>BM115*100/AO115</f>
        <v>4.4548651817116065</v>
      </c>
      <c r="BO115" s="143">
        <v>0.35169988276670577</v>
      </c>
      <c r="BP115" s="143">
        <v>73.25</v>
      </c>
      <c r="BQ115" s="234">
        <v>96.4</v>
      </c>
      <c r="BR115" s="152"/>
      <c r="BS115" s="153">
        <f t="shared" si="59"/>
        <v>25.9</v>
      </c>
      <c r="BT115" s="154">
        <v>78.099999999999994</v>
      </c>
      <c r="BU115" s="152"/>
      <c r="BV115" s="154">
        <f>100-BT115</f>
        <v>21.900000000000006</v>
      </c>
      <c r="BW115" s="1039">
        <f>BY115+CA115+CC115</f>
        <v>10.282</v>
      </c>
      <c r="BX115" s="154">
        <v>14.9</v>
      </c>
      <c r="BY115" s="145">
        <f>BX115*AP115/100</f>
        <v>1.5793999999999999</v>
      </c>
      <c r="BZ115" s="154">
        <v>11</v>
      </c>
      <c r="CA115" s="145">
        <f>BZ115*AP115/100</f>
        <v>1.1659999999999999</v>
      </c>
      <c r="CB115" s="154">
        <v>71.099999999999994</v>
      </c>
      <c r="CC115" s="145">
        <f>CB115*AP115/100</f>
        <v>7.5366</v>
      </c>
      <c r="CD115" s="154"/>
      <c r="CE115" s="122">
        <v>99.4</v>
      </c>
      <c r="CF115"/>
      <c r="CG115" s="122">
        <v>93.2</v>
      </c>
      <c r="CI115" s="122">
        <v>16.899999999999999</v>
      </c>
      <c r="CJ115" s="122">
        <v>39.9</v>
      </c>
      <c r="CL115" s="143">
        <f t="shared" si="60"/>
        <v>1.3545454545454545</v>
      </c>
      <c r="CM115" s="145"/>
      <c r="CN115" s="145"/>
      <c r="CO115" s="145"/>
      <c r="CP115" s="148"/>
      <c r="CT115" s="145"/>
      <c r="CU115" s="145"/>
      <c r="CV115" s="145"/>
      <c r="CW115" s="145"/>
      <c r="CX115" s="145"/>
      <c r="CY115" s="149"/>
      <c r="CZ115" s="145">
        <v>4.1547534880886666E-2</v>
      </c>
      <c r="DA115" s="149">
        <v>2</v>
      </c>
      <c r="DB115" s="158" t="s">
        <v>301</v>
      </c>
      <c r="DE115" s="308">
        <v>249.77548125000001</v>
      </c>
      <c r="DF115" s="308">
        <v>43.638468749999994</v>
      </c>
      <c r="DG115" s="308">
        <v>0</v>
      </c>
      <c r="DH115" s="579">
        <v>4.5446401600000002</v>
      </c>
      <c r="DI115" s="296" t="s">
        <v>515</v>
      </c>
      <c r="DJ115" s="394" t="s">
        <v>507</v>
      </c>
      <c r="DK115" s="162">
        <v>2</v>
      </c>
      <c r="DL115" s="163" t="s">
        <v>770</v>
      </c>
      <c r="DM115" s="166"/>
      <c r="DN115" s="164">
        <v>0</v>
      </c>
      <c r="DO115" s="163">
        <v>0</v>
      </c>
      <c r="DP115" s="163" t="s">
        <v>490</v>
      </c>
      <c r="DQ115" s="163" t="s">
        <v>490</v>
      </c>
      <c r="DR115" s="165" t="s">
        <v>490</v>
      </c>
      <c r="DS115" s="125" t="s">
        <v>490</v>
      </c>
      <c r="DT115" s="125">
        <v>247</v>
      </c>
      <c r="DU115" s="125">
        <v>8.1</v>
      </c>
      <c r="DV115" s="125">
        <v>91.9</v>
      </c>
      <c r="DW115" s="125" t="s">
        <v>490</v>
      </c>
      <c r="DX115" s="125" t="s">
        <v>490</v>
      </c>
      <c r="DY115" s="125" t="s">
        <v>490</v>
      </c>
      <c r="DZ115" s="125" t="s">
        <v>490</v>
      </c>
      <c r="EA115" s="125">
        <v>0</v>
      </c>
      <c r="EC115" s="292">
        <v>2</v>
      </c>
      <c r="ED115" s="434" t="s">
        <v>1018</v>
      </c>
      <c r="EE115" s="166">
        <v>9</v>
      </c>
      <c r="EF115" s="163"/>
      <c r="EG115" s="163">
        <v>2</v>
      </c>
      <c r="EH115" s="163">
        <v>1</v>
      </c>
      <c r="EI115" s="163">
        <v>165</v>
      </c>
      <c r="EJ115" s="163">
        <v>74</v>
      </c>
      <c r="EK115" s="391" t="s">
        <v>490</v>
      </c>
      <c r="EL115" s="163">
        <v>0</v>
      </c>
      <c r="EM115" s="168" t="s">
        <v>490</v>
      </c>
      <c r="EN115" s="169">
        <v>3</v>
      </c>
      <c r="EO115" s="163">
        <v>3</v>
      </c>
      <c r="EP115" s="163">
        <v>4</v>
      </c>
      <c r="EQ115" s="1239">
        <v>42767</v>
      </c>
      <c r="ER115" s="580">
        <v>6154</v>
      </c>
      <c r="ES115" s="125"/>
      <c r="ET115" s="125"/>
      <c r="EU115" s="125"/>
      <c r="EV115" s="125"/>
      <c r="EW115" s="414"/>
      <c r="EX115" s="642"/>
      <c r="EY115" s="643"/>
      <c r="EZ115" s="165"/>
      <c r="FA115" s="125"/>
      <c r="FB115" s="125"/>
      <c r="FC115" s="125"/>
      <c r="FD115" s="398"/>
      <c r="FE115" s="185"/>
      <c r="FF115" s="185"/>
      <c r="FG115" s="644"/>
      <c r="FH115" s="614"/>
      <c r="FI115" s="590" t="e">
        <v>#DIV/0!</v>
      </c>
      <c r="FJ115" s="645">
        <v>247</v>
      </c>
      <c r="FK115" s="415" t="s">
        <v>507</v>
      </c>
      <c r="FL115" s="133"/>
      <c r="FM115" s="122">
        <v>20.3</v>
      </c>
      <c r="FP115" s="172">
        <v>20.3</v>
      </c>
      <c r="FQ115" s="173">
        <f>DT115/1000</f>
        <v>0.247</v>
      </c>
      <c r="FR115" s="133"/>
      <c r="FS115" s="174">
        <v>70</v>
      </c>
      <c r="FT115" s="175" t="s">
        <v>490</v>
      </c>
      <c r="FU115" s="175" t="s">
        <v>1019</v>
      </c>
      <c r="FV115" s="175" t="s">
        <v>1020</v>
      </c>
      <c r="FW115" s="125">
        <v>0</v>
      </c>
      <c r="FX115" s="125">
        <v>0</v>
      </c>
      <c r="FY115" s="125">
        <v>0</v>
      </c>
      <c r="FZ115" s="175" t="s">
        <v>539</v>
      </c>
      <c r="GD115" s="125">
        <v>1</v>
      </c>
      <c r="GE115" s="175" t="s">
        <v>1021</v>
      </c>
      <c r="GF115" s="175" t="s">
        <v>1022</v>
      </c>
      <c r="GG115" s="125">
        <v>0</v>
      </c>
      <c r="GH115" s="175">
        <v>0</v>
      </c>
      <c r="GI115" s="175" t="s">
        <v>1023</v>
      </c>
      <c r="GJ115" s="165"/>
      <c r="GK115" s="294">
        <v>42817</v>
      </c>
      <c r="GL115" s="1230" t="s">
        <v>497</v>
      </c>
      <c r="GM115" s="1231">
        <f t="shared" si="57"/>
        <v>1</v>
      </c>
      <c r="GN115" s="178"/>
      <c r="GP115" s="179">
        <v>4.1711183413279972E-2</v>
      </c>
      <c r="GR115" s="165"/>
      <c r="GS115" s="165"/>
      <c r="GT115" s="165"/>
      <c r="GU115" s="122"/>
      <c r="HI115" s="991"/>
      <c r="HJ115" s="991"/>
      <c r="HK115" s="991"/>
      <c r="HL115" s="991"/>
      <c r="HM115" s="991"/>
      <c r="HN115" s="991"/>
      <c r="HO115" s="1022"/>
      <c r="HP115" s="1022"/>
      <c r="HQ115" s="991"/>
      <c r="HR115" s="991"/>
      <c r="HS115" s="991"/>
      <c r="HT115" s="991"/>
      <c r="HU115" s="991"/>
      <c r="HV115" s="991"/>
      <c r="HW115" s="991"/>
      <c r="HX115" s="991"/>
      <c r="HY115" s="991"/>
      <c r="HZ115" s="991"/>
      <c r="IA115" s="991"/>
      <c r="IB115" s="1022"/>
      <c r="IC115" s="991"/>
      <c r="ID115" s="991"/>
      <c r="IE115" s="991"/>
      <c r="IF115" s="991"/>
      <c r="IG115" s="991"/>
      <c r="IH115" s="991"/>
      <c r="II115" s="991"/>
      <c r="IJ115" s="991"/>
      <c r="IK115" s="1022"/>
      <c r="IL115" s="991"/>
      <c r="IM115" s="991"/>
      <c r="IN115" s="1022"/>
      <c r="IO115" s="991"/>
      <c r="IP115" s="991"/>
      <c r="IQ115" s="991"/>
      <c r="IR115" s="991"/>
      <c r="IS115" s="991"/>
      <c r="IT115" s="1022"/>
      <c r="IU115" s="991"/>
      <c r="IV115" s="991"/>
      <c r="IW115" s="991"/>
      <c r="IX115" s="991"/>
      <c r="IY115" s="991"/>
      <c r="IZ115" s="991"/>
      <c r="JA115" s="991"/>
      <c r="JB115" s="991"/>
      <c r="JC115" s="991"/>
      <c r="JD115" s="991"/>
      <c r="JE115" s="991"/>
      <c r="JF115" s="991"/>
      <c r="JG115" s="125"/>
      <c r="JH115" s="125"/>
      <c r="JI115" s="125"/>
      <c r="JJ115" s="182"/>
      <c r="JK115" s="183"/>
      <c r="JL115" s="183"/>
      <c r="JM115" s="183"/>
      <c r="JN115" s="183"/>
      <c r="JO115" s="183"/>
      <c r="JP115" s="183"/>
      <c r="JQ115" s="183"/>
      <c r="JR115" s="183"/>
      <c r="JS115" s="183"/>
      <c r="JT115" s="183"/>
      <c r="JU115" s="183"/>
      <c r="JV115" s="183"/>
      <c r="JW115" s="183"/>
      <c r="JX115" s="183"/>
      <c r="JY115" s="183"/>
      <c r="JZ115" s="183"/>
      <c r="KA115" s="183"/>
      <c r="KB115" s="183"/>
      <c r="KC115" s="183"/>
      <c r="KD115" s="183"/>
      <c r="KE115" s="183"/>
      <c r="KF115" s="183"/>
      <c r="KG115" s="183"/>
      <c r="KH115" s="183"/>
      <c r="KI115" s="183"/>
      <c r="KJ115" s="183"/>
      <c r="KK115" s="183"/>
      <c r="KL115" s="183"/>
      <c r="KM115" s="183"/>
      <c r="KN115" s="183"/>
      <c r="KO115" s="183"/>
      <c r="KP115" s="183"/>
      <c r="KQ115" s="183"/>
      <c r="KR115" s="183"/>
      <c r="KS115" s="183"/>
      <c r="KT115" s="183"/>
      <c r="KU115" s="183"/>
      <c r="KV115" s="183"/>
      <c r="KW115" s="183"/>
      <c r="KX115" s="183"/>
      <c r="KY115" s="183"/>
      <c r="KZ115" s="183"/>
      <c r="LA115" s="183"/>
      <c r="LB115" s="183"/>
      <c r="LC115" s="183"/>
      <c r="LD115" s="1434"/>
      <c r="LE115" s="125"/>
      <c r="LF115" s="125"/>
      <c r="LG115" s="125"/>
      <c r="LH115" s="125"/>
      <c r="LI115" s="125"/>
      <c r="LJ115" s="125"/>
      <c r="LK115" s="125"/>
      <c r="LL115" s="125"/>
      <c r="LM115" s="125"/>
      <c r="LN115" s="125"/>
      <c r="LO115" s="125"/>
      <c r="LP115" s="125"/>
      <c r="LQ115" s="125"/>
      <c r="LR115" s="175"/>
      <c r="LS115" s="175"/>
      <c r="LT115" s="175"/>
      <c r="LU115" s="175"/>
      <c r="LV115" s="175"/>
      <c r="LW115" s="175"/>
      <c r="LX115" s="175"/>
      <c r="LY115" s="183"/>
      <c r="LZ115" s="183"/>
    </row>
    <row r="116" spans="1:338" hidden="1">
      <c r="A116" s="991">
        <v>94</v>
      </c>
      <c r="B116" s="122">
        <f>COUNTIFS($D$3:D116,D116,$F$3:F116,F116)</f>
        <v>1</v>
      </c>
      <c r="C116" s="316">
        <v>8502</v>
      </c>
      <c r="D116" s="398" t="s">
        <v>1142</v>
      </c>
      <c r="E116" s="188" t="s">
        <v>1143</v>
      </c>
      <c r="F116" s="187">
        <v>6062131141</v>
      </c>
      <c r="G116" s="125">
        <v>58</v>
      </c>
      <c r="H116" s="398" t="s">
        <v>886</v>
      </c>
      <c r="I116" s="503" t="s">
        <v>1144</v>
      </c>
      <c r="J116" s="504" t="s">
        <v>477</v>
      </c>
      <c r="K116" s="175" t="s">
        <v>478</v>
      </c>
      <c r="L116" s="125">
        <v>6</v>
      </c>
      <c r="M116" s="125">
        <v>2</v>
      </c>
      <c r="N116" s="188" t="s">
        <v>490</v>
      </c>
      <c r="O116" s="125"/>
      <c r="P116" s="188" t="s">
        <v>703</v>
      </c>
      <c r="Q116" s="125"/>
      <c r="R116" s="225"/>
      <c r="S116" s="608" t="s">
        <v>598</v>
      </c>
      <c r="T116" s="573" t="s">
        <v>523</v>
      </c>
      <c r="U116" s="574" t="s">
        <v>484</v>
      </c>
      <c r="V116" s="609" t="s">
        <v>599</v>
      </c>
      <c r="W116" s="530" t="s">
        <v>506</v>
      </c>
      <c r="X116" s="744"/>
      <c r="Y116" s="744"/>
      <c r="Z116" s="1003"/>
      <c r="AA116" s="1001"/>
      <c r="AB116" s="225"/>
      <c r="AC116" s="991"/>
      <c r="AD116" s="991"/>
      <c r="AE116" s="991"/>
      <c r="AF116" s="991"/>
      <c r="AG116" s="1018" t="s">
        <v>485</v>
      </c>
      <c r="AH116" s="1009"/>
      <c r="AI116" s="991"/>
      <c r="AJ116" s="991"/>
      <c r="AK116" s="1014"/>
      <c r="AL116" s="991"/>
      <c r="AM116" s="991"/>
      <c r="AN116" s="991"/>
      <c r="AO116" s="1024">
        <v>31.7</v>
      </c>
      <c r="AP116" s="1026">
        <v>59.8</v>
      </c>
      <c r="AQ116" s="1027">
        <v>6.6</v>
      </c>
      <c r="AR116" s="139">
        <f t="shared" si="61"/>
        <v>98.1</v>
      </c>
      <c r="AS116" s="140">
        <f t="shared" si="62"/>
        <v>0.53010033444816052</v>
      </c>
      <c r="AT116" s="141">
        <f t="shared" si="63"/>
        <v>3.4986622073578593</v>
      </c>
      <c r="AU116" s="142">
        <f t="shared" si="64"/>
        <v>0.47740963855421692</v>
      </c>
      <c r="AV116" s="143">
        <v>28.1813</v>
      </c>
      <c r="AW116" s="143">
        <f t="shared" si="58"/>
        <v>88.9</v>
      </c>
      <c r="AX116" s="1032">
        <v>1.9336999999999998</v>
      </c>
      <c r="AY116" s="1030">
        <v>6.1</v>
      </c>
      <c r="AZ116" s="992" t="s">
        <v>487</v>
      </c>
      <c r="BA116" s="204">
        <v>27.400000000000002</v>
      </c>
      <c r="BB116" s="205">
        <v>0.1</v>
      </c>
      <c r="BC116" s="1040"/>
      <c r="BD116" s="1040"/>
      <c r="BE116" s="991"/>
      <c r="BF116" s="991"/>
      <c r="BG116" s="145"/>
      <c r="BH116" s="1022">
        <v>322.67777777777781</v>
      </c>
      <c r="BI116" s="234">
        <v>0.82</v>
      </c>
      <c r="BJ116" s="991">
        <v>29.4</v>
      </c>
      <c r="BK116" s="991">
        <v>70.599999999999994</v>
      </c>
      <c r="BL116" s="1045">
        <v>0.41643059490084988</v>
      </c>
      <c r="BM116" s="1046">
        <v>0.13</v>
      </c>
      <c r="BN116" s="153">
        <f>BM116*100/AO116</f>
        <v>0.41009463722397477</v>
      </c>
      <c r="BO116" s="992" t="s">
        <v>487</v>
      </c>
      <c r="BP116" s="991">
        <v>41</v>
      </c>
      <c r="BQ116" s="147">
        <v>57.5</v>
      </c>
      <c r="BR116" s="1051">
        <v>18380.952380952382</v>
      </c>
      <c r="BS116" s="153">
        <f t="shared" si="59"/>
        <v>72.900000000000006</v>
      </c>
      <c r="BT116" s="1020">
        <v>92.5</v>
      </c>
      <c r="BU116" s="1051">
        <v>12518.918918918918</v>
      </c>
      <c r="BV116" s="1020">
        <v>7.5</v>
      </c>
      <c r="BW116" s="1020">
        <v>54.3</v>
      </c>
      <c r="BX116" s="1020">
        <v>35.5</v>
      </c>
      <c r="BY116" s="1020">
        <v>21.1</v>
      </c>
      <c r="BZ116" s="1020">
        <v>37.4</v>
      </c>
      <c r="CA116" s="1020">
        <v>22.2</v>
      </c>
      <c r="CB116" s="1020">
        <v>18.5</v>
      </c>
      <c r="CC116" s="1020">
        <v>11</v>
      </c>
      <c r="CD116" s="1020">
        <v>0.86</v>
      </c>
      <c r="CE116" s="991"/>
      <c r="CF116" s="991"/>
      <c r="CG116" s="991"/>
      <c r="CH116" s="991"/>
      <c r="CI116" s="991"/>
      <c r="CJ116" s="991">
        <v>83.3</v>
      </c>
      <c r="CK116" s="1022">
        <v>6420.5479452054797</v>
      </c>
      <c r="CL116" s="143">
        <f t="shared" si="60"/>
        <v>0.94919786096256686</v>
      </c>
      <c r="CM116" s="1020"/>
      <c r="CN116" s="145"/>
      <c r="CO116" s="145"/>
      <c r="CP116" s="1040"/>
      <c r="CQ116" s="991"/>
      <c r="CR116" s="991"/>
      <c r="CS116" s="991"/>
      <c r="CT116" s="1020"/>
      <c r="CU116" s="1020"/>
      <c r="CV116" s="145"/>
      <c r="CW116" s="145"/>
      <c r="CX116" s="1020"/>
      <c r="CY116" s="1061"/>
      <c r="CZ116" s="145"/>
      <c r="DA116" s="1061" t="s">
        <v>524</v>
      </c>
      <c r="DB116" s="1062" t="s">
        <v>300</v>
      </c>
      <c r="DC116" s="1007"/>
      <c r="DD116" s="1007"/>
      <c r="DE116" s="125"/>
      <c r="DF116" s="125"/>
      <c r="DG116" s="125"/>
      <c r="DH116" s="414"/>
      <c r="DI116" s="296" t="s">
        <v>515</v>
      </c>
      <c r="DJ116" s="220" t="s">
        <v>485</v>
      </c>
      <c r="DK116" s="162">
        <v>2</v>
      </c>
      <c r="DL116" s="166"/>
      <c r="DM116" s="166"/>
      <c r="DN116" s="164">
        <v>0</v>
      </c>
      <c r="DO116" s="166"/>
      <c r="DP116" s="166"/>
      <c r="DQ116" s="166"/>
      <c r="DR116" s="165" t="s">
        <v>490</v>
      </c>
      <c r="DS116" s="125" t="s">
        <v>490</v>
      </c>
      <c r="DT116" s="125">
        <v>107</v>
      </c>
      <c r="DU116" s="125">
        <v>8.4</v>
      </c>
      <c r="DV116" s="125">
        <v>91.6</v>
      </c>
      <c r="DW116" s="125" t="s">
        <v>490</v>
      </c>
      <c r="DX116" s="125" t="s">
        <v>490</v>
      </c>
      <c r="DY116" s="125" t="s">
        <v>490</v>
      </c>
      <c r="DZ116" s="125" t="s">
        <v>490</v>
      </c>
      <c r="EA116" s="125" t="s">
        <v>1145</v>
      </c>
      <c r="EB116" s="991"/>
      <c r="EC116" s="166"/>
      <c r="ED116" s="166">
        <v>2</v>
      </c>
      <c r="EE116" s="166">
        <v>6</v>
      </c>
      <c r="EF116" s="166"/>
      <c r="EG116" s="166">
        <v>2</v>
      </c>
      <c r="EH116" s="166">
        <v>1</v>
      </c>
      <c r="EI116" s="166">
        <v>160</v>
      </c>
      <c r="EJ116" s="166">
        <v>60</v>
      </c>
      <c r="EK116" s="167">
        <f>EJ116/(EI116*EI116*0.01*0.01)</f>
        <v>23.4375</v>
      </c>
      <c r="EL116" s="166">
        <v>2</v>
      </c>
      <c r="EM116" s="166" t="s">
        <v>490</v>
      </c>
      <c r="EN116" s="166">
        <v>0</v>
      </c>
      <c r="EO116" s="166">
        <v>0</v>
      </c>
      <c r="EP116" s="166">
        <v>4</v>
      </c>
      <c r="EQ116" s="1230">
        <v>43200</v>
      </c>
      <c r="ER116" s="506">
        <v>8502</v>
      </c>
      <c r="ES116" s="1008">
        <v>75</v>
      </c>
      <c r="ET116" s="1008">
        <v>52361</v>
      </c>
      <c r="EU116" s="1008">
        <v>2</v>
      </c>
      <c r="EV116" s="1074">
        <v>1396.2933333333333</v>
      </c>
      <c r="EW116" s="1008">
        <v>2266</v>
      </c>
      <c r="EX116" s="695">
        <v>60.426666666666669</v>
      </c>
      <c r="EY116" s="1075">
        <v>362.56</v>
      </c>
      <c r="EZ116" s="993"/>
      <c r="FA116" s="1009"/>
      <c r="FB116" s="1009"/>
      <c r="FC116" s="1009"/>
      <c r="FD116" s="1068"/>
      <c r="FE116" s="1068"/>
      <c r="FF116" s="1068"/>
      <c r="FG116" s="635"/>
      <c r="FH116" s="1084"/>
      <c r="FI116" s="518"/>
      <c r="FJ116" s="552"/>
      <c r="FK116" s="1017"/>
      <c r="FL116" s="133"/>
      <c r="FM116" s="172">
        <v>4.327648440633296</v>
      </c>
      <c r="FN116" s="1087">
        <f>EX116/1000</f>
        <v>6.042666666666667E-2</v>
      </c>
      <c r="FO116" s="1009"/>
      <c r="FP116" s="1060">
        <v>4.327648440633296</v>
      </c>
      <c r="FQ116" s="1087">
        <v>6.042666666666667E-2</v>
      </c>
      <c r="FR116" s="1090">
        <f>DT116/EX116</f>
        <v>1.7707413945278021</v>
      </c>
      <c r="FS116" s="222"/>
      <c r="FT116" s="223"/>
      <c r="FU116" s="223"/>
      <c r="FV116" s="223"/>
      <c r="GF116" s="175"/>
      <c r="GJ116" s="165"/>
      <c r="GK116" s="214">
        <v>43230</v>
      </c>
      <c r="GL116" s="1232" t="s">
        <v>497</v>
      </c>
      <c r="GM116" s="1231">
        <f t="shared" si="57"/>
        <v>1</v>
      </c>
      <c r="GN116" s="745"/>
      <c r="GR116" s="253"/>
      <c r="GS116" s="253"/>
      <c r="GT116" s="253"/>
      <c r="GU116" s="122"/>
      <c r="HI116" s="991"/>
      <c r="HJ116" s="991"/>
      <c r="HK116" s="991"/>
      <c r="HL116" s="991"/>
      <c r="HM116" s="991"/>
      <c r="HN116" s="991"/>
      <c r="HO116" s="1022"/>
      <c r="HP116" s="1022"/>
      <c r="HQ116" s="991"/>
      <c r="HR116" s="991"/>
      <c r="HS116" s="991"/>
      <c r="HT116" s="991"/>
      <c r="HU116" s="991"/>
      <c r="HV116" s="991"/>
      <c r="HW116" s="991"/>
      <c r="HX116" s="991"/>
      <c r="HY116" s="991"/>
      <c r="HZ116" s="991"/>
      <c r="IA116" s="991"/>
      <c r="IB116" s="1022"/>
      <c r="IC116" s="991"/>
      <c r="ID116" s="991"/>
      <c r="IE116" s="991"/>
      <c r="IF116" s="991"/>
      <c r="IG116" s="991"/>
      <c r="IH116" s="991"/>
      <c r="II116" s="991"/>
      <c r="IJ116" s="991"/>
      <c r="IK116" s="1022"/>
      <c r="IL116" s="991"/>
      <c r="IM116" s="991"/>
      <c r="IN116" s="1022"/>
      <c r="IO116" s="991"/>
      <c r="IP116" s="991"/>
      <c r="IQ116" s="991"/>
      <c r="IR116" s="991"/>
      <c r="IS116" s="991"/>
      <c r="IT116" s="1022"/>
      <c r="IU116" s="991"/>
      <c r="IV116" s="991"/>
      <c r="IW116" s="991"/>
      <c r="IX116" s="991"/>
      <c r="IY116" s="991"/>
      <c r="IZ116" s="991"/>
      <c r="JA116" s="991"/>
      <c r="JB116" s="991"/>
      <c r="JC116" s="991"/>
      <c r="JD116" s="991"/>
      <c r="JE116" s="991"/>
      <c r="JF116" s="991"/>
      <c r="JG116" s="125"/>
      <c r="JH116" s="125"/>
      <c r="JI116" s="125"/>
      <c r="JJ116" s="386"/>
      <c r="JK116" s="231"/>
      <c r="JL116" s="231"/>
      <c r="JM116" s="231"/>
      <c r="JN116" s="231"/>
      <c r="JO116" s="231"/>
      <c r="JP116" s="231"/>
      <c r="JQ116" s="231"/>
      <c r="JR116" s="231"/>
      <c r="JS116" s="231"/>
      <c r="JT116" s="231"/>
      <c r="JU116" s="231"/>
      <c r="JV116" s="231"/>
      <c r="JW116" s="231"/>
      <c r="JX116" s="231"/>
      <c r="JY116" s="231"/>
      <c r="JZ116" s="231"/>
      <c r="KA116" s="231"/>
      <c r="KB116" s="231"/>
      <c r="KC116" s="231"/>
      <c r="KD116" s="231"/>
      <c r="KE116" s="231"/>
      <c r="KF116" s="231"/>
      <c r="KG116" s="231"/>
      <c r="KH116" s="231"/>
      <c r="KI116" s="231"/>
      <c r="KJ116" s="231"/>
      <c r="KK116" s="231"/>
      <c r="KL116" s="231"/>
      <c r="KM116" s="231"/>
      <c r="KN116" s="231"/>
      <c r="KO116" s="231"/>
      <c r="KP116" s="231"/>
      <c r="KQ116" s="231"/>
      <c r="KR116" s="231"/>
      <c r="KS116" s="231"/>
      <c r="KT116" s="231"/>
      <c r="KU116" s="231"/>
      <c r="KV116" s="231"/>
      <c r="KW116" s="231"/>
      <c r="KX116" s="231"/>
      <c r="KY116" s="231"/>
      <c r="KZ116" s="231"/>
      <c r="LA116" s="231"/>
      <c r="LB116" s="231"/>
      <c r="LC116" s="231"/>
      <c r="LD116" s="1436"/>
      <c r="LE116" s="125"/>
      <c r="LF116" s="125"/>
      <c r="LG116" s="125"/>
      <c r="LH116" s="125"/>
      <c r="LI116" s="125"/>
      <c r="LJ116" s="125"/>
      <c r="LK116" s="125"/>
      <c r="LL116" s="125"/>
      <c r="LM116" s="125"/>
      <c r="LN116" s="125"/>
      <c r="LO116" s="125"/>
      <c r="LP116" s="125"/>
      <c r="LQ116" s="125"/>
      <c r="LR116" s="175"/>
      <c r="LS116" s="175"/>
      <c r="LT116" s="175"/>
      <c r="LU116" s="175"/>
      <c r="LV116" s="175"/>
      <c r="LW116" s="175"/>
      <c r="LX116" s="175"/>
      <c r="LY116" s="183"/>
      <c r="LZ116" s="183"/>
    </row>
    <row r="117" spans="1:338" hidden="1">
      <c r="A117" s="122">
        <v>277</v>
      </c>
      <c r="B117" s="122">
        <f>COUNTIFS($D$3:D117,D117,$F$3:F117,F117)</f>
        <v>1</v>
      </c>
      <c r="C117" s="184">
        <v>7385</v>
      </c>
      <c r="D117" s="398" t="s">
        <v>1104</v>
      </c>
      <c r="E117" s="188" t="s">
        <v>621</v>
      </c>
      <c r="F117" s="188">
        <v>6106030645</v>
      </c>
      <c r="G117" s="125">
        <v>56</v>
      </c>
      <c r="H117" s="398" t="s">
        <v>1105</v>
      </c>
      <c r="I117" s="503" t="s">
        <v>476</v>
      </c>
      <c r="J117" s="504" t="s">
        <v>477</v>
      </c>
      <c r="K117" s="175" t="s">
        <v>478</v>
      </c>
      <c r="L117" s="125">
        <v>15</v>
      </c>
      <c r="M117" s="188">
        <v>1</v>
      </c>
      <c r="N117" s="188"/>
      <c r="O117" s="188"/>
      <c r="P117" s="553" t="s">
        <v>817</v>
      </c>
      <c r="Q117" s="553"/>
      <c r="R117" s="192"/>
      <c r="S117" s="530" t="s">
        <v>503</v>
      </c>
      <c r="T117" s="573" t="s">
        <v>504</v>
      </c>
      <c r="U117" s="574" t="s">
        <v>484</v>
      </c>
      <c r="V117" s="530" t="s">
        <v>505</v>
      </c>
      <c r="W117" s="575" t="s">
        <v>506</v>
      </c>
      <c r="X117" s="530" t="s">
        <v>484</v>
      </c>
      <c r="Y117" s="530" t="s">
        <v>484</v>
      </c>
      <c r="Z117" s="577"/>
      <c r="AA117" s="611"/>
      <c r="AB117" s="202">
        <v>111</v>
      </c>
      <c r="AC117" s="202"/>
      <c r="AD117" s="202"/>
      <c r="AE117" s="202"/>
      <c r="AF117" s="202"/>
      <c r="AG117" s="607" t="s">
        <v>507</v>
      </c>
      <c r="AH117" s="1009"/>
      <c r="AI117" s="122">
        <v>22.8</v>
      </c>
      <c r="AJ117" s="122">
        <v>88.4</v>
      </c>
      <c r="AK117" s="134">
        <v>20.155200000000001</v>
      </c>
      <c r="AL117" s="122">
        <v>16373</v>
      </c>
      <c r="AM117" s="135">
        <v>4.366133333333333</v>
      </c>
      <c r="AN117" s="122">
        <v>4</v>
      </c>
      <c r="AO117" s="1024">
        <v>17.600000000000001</v>
      </c>
      <c r="AP117" s="137">
        <v>47.2</v>
      </c>
      <c r="AQ117" s="138">
        <v>33.5</v>
      </c>
      <c r="AR117" s="139">
        <f t="shared" si="61"/>
        <v>98.300000000000011</v>
      </c>
      <c r="AS117" s="140">
        <f t="shared" si="62"/>
        <v>0.3728813559322034</v>
      </c>
      <c r="AT117" s="141">
        <f t="shared" si="63"/>
        <v>12.491525423728813</v>
      </c>
      <c r="AU117" s="142">
        <f t="shared" si="64"/>
        <v>0.21809169764560099</v>
      </c>
      <c r="AV117" s="143">
        <v>15.741440000000001</v>
      </c>
      <c r="AW117" s="143">
        <f t="shared" si="58"/>
        <v>89.44</v>
      </c>
      <c r="AX117" s="144">
        <v>0.97855999999999999</v>
      </c>
      <c r="AY117" s="145">
        <v>5.56</v>
      </c>
      <c r="AZ117" s="149" t="s">
        <v>487</v>
      </c>
      <c r="BA117" s="204">
        <v>68.400000000000006</v>
      </c>
      <c r="BB117" s="205">
        <v>9.2070532666507901E-2</v>
      </c>
      <c r="BC117" s="148"/>
      <c r="BD117" s="148"/>
      <c r="BE117" s="149"/>
      <c r="BF117" s="149"/>
      <c r="BG117" s="145"/>
      <c r="BH117" s="149"/>
      <c r="BJ117" s="149">
        <v>30.8</v>
      </c>
      <c r="BK117" s="149">
        <v>68.7</v>
      </c>
      <c r="BL117" s="306">
        <v>0.44832605531295489</v>
      </c>
      <c r="BM117" s="206">
        <v>0.3</v>
      </c>
      <c r="BN117" s="153">
        <f>BM117*100/AO117</f>
        <v>1.7045454545454544</v>
      </c>
      <c r="BO117" s="149" t="s">
        <v>487</v>
      </c>
      <c r="BP117" s="145">
        <v>39.549999999999997</v>
      </c>
      <c r="BQ117" s="207">
        <v>64</v>
      </c>
      <c r="BR117" s="152"/>
      <c r="BS117" s="153">
        <f t="shared" si="59"/>
        <v>72.400000000000006</v>
      </c>
      <c r="BT117" s="152">
        <v>89.8</v>
      </c>
      <c r="BU117" s="218">
        <v>9625.6756756756749</v>
      </c>
      <c r="BV117" s="152">
        <f t="shared" ref="BV117:BV122" si="65">100-BT117</f>
        <v>10.200000000000003</v>
      </c>
      <c r="BW117" s="1039">
        <f t="shared" ref="BW117:BW122" si="66">BY117+CA117+CC117</f>
        <v>46.775199999999998</v>
      </c>
      <c r="BX117" s="152">
        <v>46</v>
      </c>
      <c r="BY117" s="145">
        <f t="shared" ref="BY117:BY122" si="67">BX117*AP117/100</f>
        <v>21.712000000000003</v>
      </c>
      <c r="BZ117" s="152">
        <v>26.4</v>
      </c>
      <c r="CA117" s="145">
        <f t="shared" ref="CA117:CA122" si="68">BZ117*AP117/100</f>
        <v>12.460799999999999</v>
      </c>
      <c r="CB117" s="152">
        <v>26.7</v>
      </c>
      <c r="CC117" s="145">
        <f t="shared" ref="CC117:CC122" si="69">CB117*AP117/100</f>
        <v>12.602399999999999</v>
      </c>
      <c r="CD117" s="208"/>
      <c r="CL117" s="143">
        <f t="shared" si="60"/>
        <v>1.7424242424242424</v>
      </c>
      <c r="CM117" s="145"/>
      <c r="CN117" s="145"/>
      <c r="CO117" s="145"/>
      <c r="CP117" s="148"/>
      <c r="CQ117" s="149"/>
      <c r="CR117" s="149"/>
      <c r="CS117" s="149"/>
      <c r="CT117" s="145"/>
      <c r="CU117" s="145"/>
      <c r="CV117" s="145"/>
      <c r="CW117" s="145"/>
      <c r="CX117" s="145"/>
      <c r="CY117" s="209"/>
      <c r="CZ117" s="145"/>
      <c r="DA117" s="209">
        <v>3</v>
      </c>
      <c r="DB117" s="158" t="s">
        <v>751</v>
      </c>
      <c r="DE117" s="308">
        <v>272.09102221000001</v>
      </c>
      <c r="DF117" s="308">
        <v>27.588027999999998</v>
      </c>
      <c r="DG117" s="308">
        <v>0.16917317080000016</v>
      </c>
      <c r="DH117" s="579">
        <v>13.31130256000003</v>
      </c>
      <c r="DI117" s="296" t="s">
        <v>489</v>
      </c>
      <c r="DJ117" s="211" t="s">
        <v>507</v>
      </c>
      <c r="DK117" s="162">
        <v>2</v>
      </c>
      <c r="DL117" s="166"/>
      <c r="DM117" s="166"/>
      <c r="DN117" s="164">
        <v>0</v>
      </c>
      <c r="DO117" s="166"/>
      <c r="DP117" s="168"/>
      <c r="DQ117" s="166"/>
      <c r="DR117" s="165" t="s">
        <v>490</v>
      </c>
      <c r="DS117" s="125" t="s">
        <v>490</v>
      </c>
      <c r="DT117" s="125">
        <v>299</v>
      </c>
      <c r="DU117" s="125">
        <v>35.5</v>
      </c>
      <c r="DV117" s="125">
        <v>64.5</v>
      </c>
      <c r="DW117" s="125" t="s">
        <v>490</v>
      </c>
      <c r="DX117" s="125" t="s">
        <v>490</v>
      </c>
      <c r="DY117" s="125" t="s">
        <v>490</v>
      </c>
      <c r="DZ117" s="125" t="s">
        <v>490</v>
      </c>
      <c r="EA117" s="125">
        <v>0</v>
      </c>
      <c r="EB117" s="149" t="s">
        <v>1106</v>
      </c>
      <c r="EC117" s="166"/>
      <c r="ED117" s="166" t="s">
        <v>1107</v>
      </c>
      <c r="EE117" s="166">
        <v>15</v>
      </c>
      <c r="EF117" s="166"/>
      <c r="EG117" s="166">
        <v>2</v>
      </c>
      <c r="EH117" s="166">
        <v>0</v>
      </c>
      <c r="EI117" s="166">
        <v>170</v>
      </c>
      <c r="EJ117" s="166">
        <v>86</v>
      </c>
      <c r="EK117" s="167">
        <f>EJ117/(EI117*EI117*0.01*0.01)</f>
        <v>29.757785467128027</v>
      </c>
      <c r="EL117" s="166">
        <v>1</v>
      </c>
      <c r="EM117" s="168" t="s">
        <v>490</v>
      </c>
      <c r="EN117" s="166">
        <v>2</v>
      </c>
      <c r="EO117" s="166">
        <v>1</v>
      </c>
      <c r="EP117" s="166">
        <v>4</v>
      </c>
      <c r="EQ117" s="1230">
        <v>42997</v>
      </c>
      <c r="ER117" s="670">
        <v>7385</v>
      </c>
      <c r="ES117" s="409">
        <v>50</v>
      </c>
      <c r="ET117" s="409">
        <v>5315</v>
      </c>
      <c r="EU117" s="409">
        <v>2</v>
      </c>
      <c r="EV117" s="508">
        <v>212.6</v>
      </c>
      <c r="EW117" s="721"/>
      <c r="EX117" s="722">
        <v>48.472799999999999</v>
      </c>
      <c r="EY117" s="723"/>
      <c r="EZ117" s="720">
        <v>75</v>
      </c>
      <c r="FA117" s="508">
        <v>81407</v>
      </c>
      <c r="FB117" s="508">
        <v>10</v>
      </c>
      <c r="FC117" s="508">
        <v>108.54266666666668</v>
      </c>
      <c r="FD117" s="585">
        <v>24.747728000000002</v>
      </c>
      <c r="FE117" s="586"/>
      <c r="FF117" s="1203">
        <v>1.958676772267741</v>
      </c>
      <c r="FG117" s="588">
        <v>4.4852602226757945</v>
      </c>
      <c r="FH117" s="675">
        <v>2.2899440510966977</v>
      </c>
      <c r="FI117" s="590" t="e">
        <v>#DIV/0!</v>
      </c>
      <c r="FJ117" s="591">
        <v>111</v>
      </c>
      <c r="FK117" s="607" t="s">
        <v>507</v>
      </c>
      <c r="FL117" s="133"/>
      <c r="FM117" s="122">
        <v>22.8</v>
      </c>
      <c r="FP117" s="172">
        <v>22.8</v>
      </c>
      <c r="FQ117" s="213">
        <f>FD117/1000</f>
        <v>2.4747728000000004E-2</v>
      </c>
      <c r="FR117" s="133"/>
      <c r="FS117" s="174">
        <v>40</v>
      </c>
      <c r="FT117" s="175" t="s">
        <v>490</v>
      </c>
      <c r="FU117" s="175" t="s">
        <v>1108</v>
      </c>
      <c r="FV117" s="175" t="s">
        <v>1109</v>
      </c>
      <c r="FW117" s="125">
        <v>0</v>
      </c>
      <c r="FX117" s="125">
        <v>2</v>
      </c>
      <c r="FY117" s="125">
        <v>1</v>
      </c>
      <c r="FZ117" s="175" t="s">
        <v>1110</v>
      </c>
      <c r="GD117" s="125">
        <v>1</v>
      </c>
      <c r="GE117" s="175" t="s">
        <v>1111</v>
      </c>
      <c r="GF117" s="175" t="s">
        <v>1112</v>
      </c>
      <c r="GG117" s="125">
        <v>0</v>
      </c>
      <c r="GH117" s="175">
        <v>0</v>
      </c>
      <c r="GI117" s="175" t="s">
        <v>1113</v>
      </c>
      <c r="GJ117" s="165"/>
      <c r="GK117" s="214">
        <v>43047</v>
      </c>
      <c r="GL117" s="1232" t="s">
        <v>497</v>
      </c>
      <c r="GM117" s="1231">
        <f t="shared" si="57"/>
        <v>1</v>
      </c>
      <c r="GN117" s="746"/>
      <c r="GP117" s="179">
        <v>1.4389446679687501</v>
      </c>
      <c r="GR117" s="371"/>
      <c r="GS117" s="1174">
        <v>0.79200000000000004</v>
      </c>
      <c r="GT117" s="371"/>
      <c r="GU117" s="122"/>
      <c r="HI117" s="991"/>
      <c r="HJ117" s="991"/>
      <c r="HK117" s="991"/>
      <c r="HL117" s="991"/>
      <c r="HM117" s="991"/>
      <c r="HN117" s="991"/>
      <c r="HO117" s="1022"/>
      <c r="HP117" s="1022"/>
      <c r="HQ117" s="991"/>
      <c r="HR117" s="991"/>
      <c r="HS117" s="991"/>
      <c r="HT117" s="991"/>
      <c r="HU117" s="991"/>
      <c r="HV117" s="991"/>
      <c r="HW117" s="991"/>
      <c r="HX117" s="991"/>
      <c r="HY117" s="991"/>
      <c r="HZ117" s="991"/>
      <c r="IA117" s="991"/>
      <c r="IB117" s="1022"/>
      <c r="IC117" s="991"/>
      <c r="ID117" s="991"/>
      <c r="IE117" s="991"/>
      <c r="IF117" s="991"/>
      <c r="IG117" s="991"/>
      <c r="IH117" s="991"/>
      <c r="II117" s="991"/>
      <c r="IJ117" s="991"/>
      <c r="IK117" s="1022"/>
      <c r="IL117" s="991"/>
      <c r="IM117" s="991"/>
      <c r="IN117" s="1022"/>
      <c r="IO117" s="991"/>
      <c r="IP117" s="991"/>
      <c r="IQ117" s="991"/>
      <c r="IR117" s="991"/>
      <c r="IS117" s="991"/>
      <c r="IT117" s="1022"/>
      <c r="IU117" s="991"/>
      <c r="IV117" s="991"/>
      <c r="IW117" s="991"/>
      <c r="IX117" s="991"/>
      <c r="IY117" s="991"/>
      <c r="IZ117" s="991"/>
      <c r="JA117" s="991"/>
      <c r="JB117" s="991"/>
      <c r="JC117" s="991"/>
      <c r="JD117" s="991"/>
      <c r="JE117" s="991"/>
      <c r="JF117" s="991"/>
      <c r="JG117" s="125"/>
      <c r="JH117" s="125"/>
      <c r="JI117" s="125"/>
      <c r="JJ117" s="567"/>
      <c r="JK117" s="567"/>
      <c r="JL117" s="567"/>
      <c r="JM117" s="567"/>
      <c r="JN117" s="567"/>
      <c r="JO117" s="567"/>
      <c r="JP117" s="567"/>
      <c r="JQ117" s="567"/>
      <c r="JR117" s="567"/>
      <c r="JS117" s="567"/>
      <c r="JT117" s="567"/>
      <c r="JU117" s="567"/>
      <c r="JV117" s="567"/>
      <c r="JW117" s="567"/>
      <c r="JX117" s="567"/>
      <c r="JY117" s="567"/>
      <c r="JZ117" s="567"/>
      <c r="KA117" s="567"/>
      <c r="KB117" s="567"/>
      <c r="KC117" s="567"/>
      <c r="KD117" s="567"/>
      <c r="KE117" s="567"/>
      <c r="KF117" s="567"/>
      <c r="KG117" s="567"/>
      <c r="KH117" s="567"/>
      <c r="KI117" s="567"/>
      <c r="KJ117" s="567"/>
      <c r="KK117" s="567"/>
      <c r="KL117" s="567"/>
      <c r="KM117" s="567"/>
      <c r="KN117" s="567"/>
      <c r="KO117" s="567"/>
      <c r="KP117" s="567"/>
      <c r="KQ117" s="567"/>
      <c r="KR117" s="567"/>
      <c r="KS117" s="567"/>
      <c r="KT117" s="567"/>
      <c r="KU117" s="567"/>
      <c r="KV117" s="567"/>
      <c r="KW117" s="567"/>
      <c r="KX117" s="567"/>
      <c r="KY117" s="567"/>
      <c r="KZ117" s="567"/>
      <c r="LA117" s="567"/>
      <c r="LB117" s="567"/>
      <c r="LC117" s="567"/>
      <c r="LD117" s="567"/>
      <c r="LE117" s="125"/>
      <c r="LF117" s="125"/>
      <c r="LG117" s="125"/>
      <c r="LH117" s="125"/>
      <c r="LI117" s="125"/>
      <c r="LJ117" s="125"/>
      <c r="LK117" s="125"/>
      <c r="LL117" s="125"/>
      <c r="LM117" s="125"/>
      <c r="LN117" s="125"/>
      <c r="LO117" s="125"/>
      <c r="LP117" s="125"/>
      <c r="LQ117" s="125"/>
      <c r="LR117" s="175"/>
      <c r="LS117" s="175"/>
      <c r="LT117" s="175"/>
      <c r="LU117" s="175"/>
      <c r="LV117" s="175"/>
      <c r="LW117" s="175"/>
      <c r="LX117" s="175"/>
      <c r="LY117" s="183"/>
      <c r="LZ117" s="183"/>
    </row>
    <row r="118" spans="1:338" hidden="1">
      <c r="A118" s="122">
        <v>148</v>
      </c>
      <c r="B118" s="122">
        <f>COUNTIFS($D$3:D118,D118,$F$3:F118,F118)</f>
        <v>1</v>
      </c>
      <c r="C118" s="268">
        <v>6613</v>
      </c>
      <c r="D118" s="398" t="s">
        <v>1040</v>
      </c>
      <c r="E118" s="125" t="s">
        <v>1041</v>
      </c>
      <c r="F118" s="187">
        <v>6107230591</v>
      </c>
      <c r="G118" s="125">
        <v>56</v>
      </c>
      <c r="H118" s="398" t="s">
        <v>1042</v>
      </c>
      <c r="I118" s="572" t="s">
        <v>476</v>
      </c>
      <c r="J118" s="504" t="s">
        <v>477</v>
      </c>
      <c r="K118" s="175" t="s">
        <v>478</v>
      </c>
      <c r="L118" s="125">
        <v>10</v>
      </c>
      <c r="M118" s="125" t="s">
        <v>1043</v>
      </c>
      <c r="N118" s="125"/>
      <c r="O118" s="125"/>
      <c r="P118" s="553" t="s">
        <v>479</v>
      </c>
      <c r="Q118" s="553"/>
      <c r="R118" s="192"/>
      <c r="S118" s="547" t="s">
        <v>550</v>
      </c>
      <c r="T118" s="547" t="s">
        <v>481</v>
      </c>
      <c r="U118" s="639" t="s">
        <v>482</v>
      </c>
      <c r="V118" s="547" t="s">
        <v>481</v>
      </c>
      <c r="W118" s="640" t="s">
        <v>483</v>
      </c>
      <c r="X118" s="547" t="s">
        <v>481</v>
      </c>
      <c r="Y118" s="547" t="s">
        <v>653</v>
      </c>
      <c r="Z118" s="415"/>
      <c r="AA118" s="125"/>
      <c r="AB118" s="302">
        <v>1169</v>
      </c>
      <c r="AC118" s="302"/>
      <c r="AD118" s="302"/>
      <c r="AE118" s="302"/>
      <c r="AF118" s="302"/>
      <c r="AG118" s="421" t="s">
        <v>485</v>
      </c>
      <c r="AH118" s="1009"/>
      <c r="AI118" s="122">
        <v>34.4</v>
      </c>
      <c r="AJ118" s="122">
        <v>83.2</v>
      </c>
      <c r="AK118" s="134">
        <v>28.620799999999999</v>
      </c>
      <c r="AL118" s="122">
        <v>33564</v>
      </c>
      <c r="AM118" s="135">
        <v>13.425599999999999</v>
      </c>
      <c r="AN118" s="122">
        <v>4</v>
      </c>
      <c r="AO118" s="1024">
        <v>14.4</v>
      </c>
      <c r="AP118" s="137">
        <v>18.100000000000001</v>
      </c>
      <c r="AQ118" s="138">
        <v>65.599999999999994</v>
      </c>
      <c r="AR118" s="139">
        <f t="shared" si="61"/>
        <v>98.1</v>
      </c>
      <c r="AS118" s="140">
        <f t="shared" si="62"/>
        <v>0.79558011049723754</v>
      </c>
      <c r="AT118" s="141">
        <f t="shared" si="63"/>
        <v>52.190055248618776</v>
      </c>
      <c r="AU118" s="142">
        <f t="shared" si="64"/>
        <v>0.17204301075268821</v>
      </c>
      <c r="AV118" s="143">
        <v>10.88</v>
      </c>
      <c r="AW118" s="143">
        <f t="shared" si="58"/>
        <v>75.555555555555557</v>
      </c>
      <c r="AX118" s="144">
        <v>2.8</v>
      </c>
      <c r="AY118" s="143">
        <f t="shared" ref="AY118:AY123" si="70">AX118*100/AO118</f>
        <v>19.444444444444443</v>
      </c>
      <c r="BA118" s="146" t="s">
        <v>487</v>
      </c>
      <c r="BC118" s="148"/>
      <c r="BD118" s="148"/>
      <c r="BG118" s="145"/>
      <c r="BJ118" s="149">
        <v>30.6</v>
      </c>
      <c r="BK118" s="149">
        <v>69</v>
      </c>
      <c r="BL118" s="306">
        <v>0.44347826086956521</v>
      </c>
      <c r="BM118" s="151" t="s">
        <v>487</v>
      </c>
      <c r="BN118" s="122" t="s">
        <v>487</v>
      </c>
      <c r="BO118" s="149" t="s">
        <v>487</v>
      </c>
      <c r="BP118" s="143">
        <v>38.75</v>
      </c>
      <c r="BQ118" s="234">
        <v>55.489999999999995</v>
      </c>
      <c r="BR118" s="152"/>
      <c r="BS118" s="153">
        <f t="shared" si="59"/>
        <v>28.9</v>
      </c>
      <c r="BT118" s="154">
        <v>88.4</v>
      </c>
      <c r="BU118" s="152"/>
      <c r="BV118" s="154">
        <f t="shared" si="65"/>
        <v>11.599999999999994</v>
      </c>
      <c r="BW118" s="153">
        <f t="shared" si="66"/>
        <v>17.792300000000001</v>
      </c>
      <c r="BX118" s="154">
        <v>8.6</v>
      </c>
      <c r="BY118" s="145">
        <f t="shared" si="67"/>
        <v>1.5566</v>
      </c>
      <c r="BZ118" s="154">
        <v>20.3</v>
      </c>
      <c r="CA118" s="145">
        <f t="shared" si="68"/>
        <v>3.6743000000000006</v>
      </c>
      <c r="CB118" s="154">
        <v>69.400000000000006</v>
      </c>
      <c r="CC118" s="145">
        <f t="shared" si="69"/>
        <v>12.561400000000001</v>
      </c>
      <c r="CD118" s="154"/>
      <c r="CE118" s="151">
        <v>100</v>
      </c>
      <c r="CF118" s="156"/>
      <c r="CG118" s="151">
        <v>99.9</v>
      </c>
      <c r="CH118" s="151"/>
      <c r="CI118" s="151">
        <v>83</v>
      </c>
      <c r="CJ118" s="151">
        <v>88.2</v>
      </c>
      <c r="CK118" s="151"/>
      <c r="CL118" s="143">
        <f t="shared" si="60"/>
        <v>0.42364532019704432</v>
      </c>
      <c r="CM118" s="145"/>
      <c r="CN118" s="145"/>
      <c r="CO118" s="145"/>
      <c r="CP118" s="148"/>
      <c r="CT118" s="145"/>
      <c r="CU118" s="145"/>
      <c r="CV118" s="145"/>
      <c r="CW118" s="145"/>
      <c r="CX118" s="145"/>
      <c r="CY118" s="149"/>
      <c r="CZ118" s="145"/>
      <c r="DA118" s="149">
        <v>3</v>
      </c>
      <c r="DB118" s="149" t="s">
        <v>751</v>
      </c>
      <c r="DE118" s="308"/>
      <c r="DF118" s="308"/>
      <c r="DG118" s="308"/>
      <c r="DH118" s="579"/>
      <c r="DI118" s="339" t="s">
        <v>489</v>
      </c>
      <c r="DJ118" s="161" t="s">
        <v>485</v>
      </c>
      <c r="DK118" s="162">
        <v>2</v>
      </c>
      <c r="DL118" s="163" t="s">
        <v>476</v>
      </c>
      <c r="DM118" s="163" t="s">
        <v>476</v>
      </c>
      <c r="DN118" s="164">
        <v>1</v>
      </c>
      <c r="DO118" s="163">
        <v>0</v>
      </c>
      <c r="DP118" s="168" t="s">
        <v>490</v>
      </c>
      <c r="DQ118" s="163" t="s">
        <v>490</v>
      </c>
      <c r="DR118" s="165" t="s">
        <v>490</v>
      </c>
      <c r="DS118" s="125" t="s">
        <v>490</v>
      </c>
      <c r="DT118" s="125">
        <v>1169</v>
      </c>
      <c r="DU118" s="125">
        <v>0.442</v>
      </c>
      <c r="DV118" s="125">
        <v>0.55800000000000005</v>
      </c>
      <c r="DW118" s="125" t="s">
        <v>490</v>
      </c>
      <c r="DX118" s="125" t="s">
        <v>490</v>
      </c>
      <c r="DY118" s="125" t="s">
        <v>490</v>
      </c>
      <c r="DZ118" s="125" t="s">
        <v>490</v>
      </c>
      <c r="EA118" s="125">
        <v>0</v>
      </c>
      <c r="EC118" s="163">
        <v>3</v>
      </c>
      <c r="ED118" s="163" t="s">
        <v>1043</v>
      </c>
      <c r="EE118" s="166">
        <v>10</v>
      </c>
      <c r="EF118" s="163">
        <v>15</v>
      </c>
      <c r="EG118" s="163">
        <v>2</v>
      </c>
      <c r="EH118" s="163">
        <v>0</v>
      </c>
      <c r="EI118" s="163">
        <v>190</v>
      </c>
      <c r="EJ118" s="163">
        <v>115</v>
      </c>
      <c r="EK118" s="167">
        <f>EJ118/(EI118*EI118*0.01*0.01)</f>
        <v>31.855955678670362</v>
      </c>
      <c r="EL118" s="163">
        <v>0</v>
      </c>
      <c r="EM118" s="168" t="s">
        <v>490</v>
      </c>
      <c r="EN118" s="169">
        <v>3</v>
      </c>
      <c r="EO118" s="163">
        <v>2</v>
      </c>
      <c r="EP118" s="163">
        <v>4</v>
      </c>
      <c r="EQ118" s="1238">
        <v>42845</v>
      </c>
      <c r="ER118" s="580">
        <v>6613</v>
      </c>
      <c r="ES118" s="225"/>
      <c r="ET118" s="225"/>
      <c r="EU118" s="225"/>
      <c r="EV118" s="225"/>
      <c r="EW118" s="522"/>
      <c r="EX118" s="1159"/>
      <c r="EY118" s="1162"/>
      <c r="EZ118" s="253"/>
      <c r="FA118" s="225"/>
      <c r="FB118" s="225"/>
      <c r="FC118" s="225"/>
      <c r="FD118" s="422"/>
      <c r="FE118" s="1165"/>
      <c r="FF118" s="1165"/>
      <c r="FG118" s="1169"/>
      <c r="FH118" s="517"/>
      <c r="FI118" s="590"/>
      <c r="FJ118" s="591">
        <v>1169</v>
      </c>
      <c r="FK118" s="421" t="s">
        <v>485</v>
      </c>
      <c r="FL118" s="133"/>
      <c r="FM118" s="122"/>
      <c r="FP118" s="172"/>
      <c r="FQ118" s="173">
        <f>DT118/1000</f>
        <v>1.169</v>
      </c>
      <c r="FR118" s="133"/>
      <c r="FS118" s="133"/>
      <c r="GF118" s="175"/>
      <c r="GJ118" s="991"/>
      <c r="GK118" s="294">
        <v>42891</v>
      </c>
      <c r="GL118" s="1232" t="s">
        <v>497</v>
      </c>
      <c r="GM118" s="1231">
        <f t="shared" si="57"/>
        <v>1</v>
      </c>
      <c r="GN118" s="1147"/>
      <c r="GR118" s="991"/>
      <c r="GS118" s="991"/>
      <c r="GT118" s="991"/>
      <c r="GU118" s="122"/>
      <c r="HI118" s="991"/>
      <c r="HJ118" s="991"/>
      <c r="HK118" s="991"/>
      <c r="HL118" s="991"/>
      <c r="HM118" s="991"/>
      <c r="HN118" s="991"/>
      <c r="HO118" s="1022"/>
      <c r="HP118" s="1022"/>
      <c r="HQ118" s="991"/>
      <c r="HR118" s="991"/>
      <c r="HS118" s="991"/>
      <c r="HT118" s="991"/>
      <c r="HU118" s="991"/>
      <c r="HV118" s="991"/>
      <c r="HW118" s="991"/>
      <c r="HX118" s="991"/>
      <c r="HY118" s="991"/>
      <c r="HZ118" s="991"/>
      <c r="IA118" s="991"/>
      <c r="IB118" s="1022"/>
      <c r="IC118" s="991"/>
      <c r="ID118" s="991"/>
      <c r="IE118" s="991"/>
      <c r="IF118" s="991"/>
      <c r="IG118" s="991"/>
      <c r="IH118" s="991"/>
      <c r="II118" s="991"/>
      <c r="IJ118" s="991"/>
      <c r="IK118" s="1022"/>
      <c r="IL118" s="991"/>
      <c r="IM118" s="991"/>
      <c r="IN118" s="1022"/>
      <c r="IO118" s="991"/>
      <c r="IP118" s="991"/>
      <c r="IQ118" s="991"/>
      <c r="IR118" s="991"/>
      <c r="IS118" s="991"/>
      <c r="IT118" s="1022"/>
      <c r="IU118" s="991"/>
      <c r="IV118" s="991"/>
      <c r="IW118" s="991"/>
      <c r="IX118" s="991"/>
      <c r="IY118" s="991"/>
      <c r="IZ118" s="991"/>
      <c r="JA118" s="991"/>
      <c r="JB118" s="991"/>
      <c r="JC118" s="991"/>
      <c r="JD118" s="991"/>
      <c r="JE118" s="991"/>
      <c r="JF118" s="991"/>
      <c r="JG118" s="125"/>
      <c r="JH118" s="125"/>
      <c r="JI118" s="125"/>
      <c r="JJ118" s="993"/>
      <c r="JK118" s="993"/>
      <c r="JL118" s="993"/>
      <c r="JM118" s="993"/>
      <c r="JN118" s="993"/>
      <c r="JO118" s="993"/>
      <c r="JP118" s="993"/>
      <c r="JQ118" s="993"/>
      <c r="JR118" s="993"/>
      <c r="JS118" s="993"/>
      <c r="JT118" s="993"/>
      <c r="JU118" s="993"/>
      <c r="JV118" s="993"/>
      <c r="JW118" s="993"/>
      <c r="JX118" s="993"/>
      <c r="JY118" s="993"/>
      <c r="JZ118" s="993"/>
      <c r="KA118" s="993"/>
      <c r="KB118" s="993"/>
      <c r="KC118" s="993"/>
      <c r="KD118" s="993"/>
      <c r="KE118" s="993"/>
      <c r="KF118" s="993"/>
      <c r="KG118" s="993"/>
      <c r="KH118" s="993"/>
      <c r="KI118" s="993"/>
      <c r="KJ118" s="993"/>
      <c r="KK118" s="993"/>
      <c r="KL118" s="993"/>
      <c r="KM118" s="993"/>
      <c r="KN118" s="993"/>
      <c r="KO118" s="993"/>
      <c r="KP118" s="993"/>
      <c r="KQ118" s="993"/>
      <c r="KR118" s="993"/>
      <c r="KS118" s="993"/>
      <c r="KT118" s="993"/>
      <c r="KU118" s="993"/>
      <c r="KV118" s="993"/>
      <c r="KW118" s="993"/>
      <c r="KX118" s="993"/>
      <c r="KY118" s="993"/>
      <c r="KZ118" s="993"/>
      <c r="LA118" s="993"/>
      <c r="LB118" s="993"/>
      <c r="LC118" s="993"/>
      <c r="LD118" s="993"/>
      <c r="LE118" s="125"/>
      <c r="LF118" s="125"/>
      <c r="LG118" s="125"/>
      <c r="LH118" s="125"/>
      <c r="LI118" s="125"/>
      <c r="LJ118" s="125"/>
      <c r="LK118" s="125"/>
      <c r="LL118" s="125"/>
      <c r="LM118" s="125"/>
      <c r="LN118" s="125"/>
      <c r="LO118" s="125"/>
      <c r="LP118" s="125"/>
      <c r="LQ118" s="125"/>
      <c r="LR118" s="175"/>
      <c r="LS118" s="175"/>
      <c r="LT118" s="175"/>
      <c r="LU118" s="175"/>
      <c r="LV118" s="175"/>
      <c r="LW118" s="175"/>
      <c r="LX118" s="175"/>
      <c r="LY118" s="183"/>
      <c r="LZ118" s="183"/>
    </row>
    <row r="119" spans="1:338" hidden="1">
      <c r="A119" s="122">
        <v>173</v>
      </c>
      <c r="B119" s="122">
        <f>COUNTIFS($D$3:D119,D119,$F$3:F119,F119)</f>
        <v>1</v>
      </c>
      <c r="C119" s="184">
        <v>13020</v>
      </c>
      <c r="D119" s="398" t="s">
        <v>1221</v>
      </c>
      <c r="E119" s="188" t="s">
        <v>1222</v>
      </c>
      <c r="F119" s="187">
        <v>6159080642</v>
      </c>
      <c r="G119" s="125">
        <f>LEFT(H119,4)-CONCATENATE(IF(LEFT(F119, 2)&lt;MID(H119, 3, 4), 20, 19),LEFT(F119,2))</f>
        <v>59</v>
      </c>
      <c r="H119" s="398" t="s">
        <v>996</v>
      </c>
      <c r="I119" s="389" t="s">
        <v>770</v>
      </c>
      <c r="J119" s="504" t="s">
        <v>477</v>
      </c>
      <c r="K119" s="188" t="s">
        <v>478</v>
      </c>
      <c r="L119" s="125">
        <v>8</v>
      </c>
      <c r="M119" s="188" t="s">
        <v>1182</v>
      </c>
      <c r="N119" s="188" t="s">
        <v>513</v>
      </c>
      <c r="O119" s="125"/>
      <c r="P119" s="125" t="s">
        <v>999</v>
      </c>
      <c r="Q119" s="553"/>
      <c r="R119" s="192"/>
      <c r="S119" s="188"/>
      <c r="T119" s="554" t="s">
        <v>530</v>
      </c>
      <c r="U119" s="554"/>
      <c r="V119" s="568" t="s">
        <v>990</v>
      </c>
      <c r="W119" s="535"/>
      <c r="X119" s="557"/>
      <c r="Y119" s="557"/>
      <c r="Z119" s="1095"/>
      <c r="AA119" s="991" t="s">
        <v>779</v>
      </c>
      <c r="AB119" s="125"/>
      <c r="AC119" s="1014">
        <v>607</v>
      </c>
      <c r="AD119" s="1014">
        <v>4800</v>
      </c>
      <c r="AE119" s="993"/>
      <c r="AF119" s="993"/>
      <c r="AG119" s="993" t="s">
        <v>485</v>
      </c>
      <c r="AH119" s="1014">
        <v>350</v>
      </c>
      <c r="AI119"/>
      <c r="AJ119"/>
      <c r="AM119"/>
      <c r="AO119" s="490">
        <v>11.2</v>
      </c>
      <c r="AP119" s="137">
        <v>69.8</v>
      </c>
      <c r="AQ119" s="138">
        <v>14.6</v>
      </c>
      <c r="AR119" s="139">
        <f t="shared" si="61"/>
        <v>95.6</v>
      </c>
      <c r="AS119" s="140">
        <f t="shared" si="62"/>
        <v>0.16045845272206302</v>
      </c>
      <c r="AT119" s="141">
        <f t="shared" si="63"/>
        <v>2.3426934097421199</v>
      </c>
      <c r="AU119" s="142">
        <f t="shared" si="64"/>
        <v>0.13270142180094788</v>
      </c>
      <c r="AV119" s="143">
        <f>AW119*AO119/100</f>
        <v>0.89599999999999913</v>
      </c>
      <c r="AW119" s="143">
        <f>98-AY119-(CD119*100/AO119)</f>
        <v>7.9999999999999929</v>
      </c>
      <c r="AX119" s="144">
        <v>3.75</v>
      </c>
      <c r="AY119" s="143">
        <f t="shared" si="70"/>
        <v>33.482142857142861</v>
      </c>
      <c r="AZ119" s="122" t="s">
        <v>487</v>
      </c>
      <c r="BA119" s="204">
        <v>8.18</v>
      </c>
      <c r="BB119" s="147" t="s">
        <v>487</v>
      </c>
      <c r="BC119" s="153">
        <v>0.92</v>
      </c>
      <c r="BD119" s="153"/>
      <c r="BE119" s="143"/>
      <c r="BF119" s="143"/>
      <c r="BG119" s="149">
        <v>6778</v>
      </c>
      <c r="BH119" s="233">
        <v>828.4</v>
      </c>
      <c r="BI119" s="234">
        <v>4.2</v>
      </c>
      <c r="BJ119" s="143">
        <v>45.5</v>
      </c>
      <c r="BK119" s="143">
        <f>100-BJ119</f>
        <v>54.5</v>
      </c>
      <c r="BL119" s="150">
        <f>BJ119/BK119</f>
        <v>0.83486238532110091</v>
      </c>
      <c r="BM119" s="206">
        <v>0.12</v>
      </c>
      <c r="BN119" s="153">
        <f>BM119*100/AO119</f>
        <v>1.0714285714285714</v>
      </c>
      <c r="BO119" s="122" t="s">
        <v>487</v>
      </c>
      <c r="BP119" s="143">
        <v>23.3</v>
      </c>
      <c r="BQ119" s="234">
        <v>39.099999999999994</v>
      </c>
      <c r="BR119" s="158">
        <v>17737</v>
      </c>
      <c r="BS119" s="153">
        <f t="shared" si="59"/>
        <v>69.900000000000006</v>
      </c>
      <c r="BT119" s="158">
        <v>84.9</v>
      </c>
      <c r="BU119" s="158">
        <v>10319</v>
      </c>
      <c r="BV119" s="153">
        <f t="shared" si="65"/>
        <v>15.099999999999994</v>
      </c>
      <c r="BW119" s="1039">
        <f t="shared" si="66"/>
        <v>69.241600000000005</v>
      </c>
      <c r="BX119" s="149">
        <v>37.299999999999997</v>
      </c>
      <c r="BY119" s="145">
        <f t="shared" si="67"/>
        <v>26.035399999999996</v>
      </c>
      <c r="BZ119" s="158">
        <v>32.6</v>
      </c>
      <c r="CA119" s="145">
        <f t="shared" si="68"/>
        <v>22.754799999999999</v>
      </c>
      <c r="CB119" s="158">
        <v>29.3</v>
      </c>
      <c r="CC119" s="145">
        <f t="shared" si="69"/>
        <v>20.4514</v>
      </c>
      <c r="CD119" s="405">
        <v>6.33</v>
      </c>
      <c r="CE119" s="151">
        <v>100</v>
      </c>
      <c r="CF119" s="151">
        <v>8915</v>
      </c>
      <c r="CG119" s="151">
        <v>99.7</v>
      </c>
      <c r="CH119" s="151">
        <v>6924</v>
      </c>
      <c r="CI119" s="151">
        <v>85.2</v>
      </c>
      <c r="CJ119" s="151">
        <v>95.2</v>
      </c>
      <c r="CK119" s="151">
        <v>6798</v>
      </c>
      <c r="CL119" s="143">
        <f t="shared" si="60"/>
        <v>1.1441717791411041</v>
      </c>
      <c r="CM119" s="145"/>
      <c r="CN119" s="145"/>
      <c r="CO119" s="145"/>
      <c r="CP119" s="153">
        <v>0.19</v>
      </c>
      <c r="CQ119" s="143"/>
      <c r="CR119" s="143"/>
      <c r="CS119" s="143"/>
      <c r="CT119" s="145"/>
      <c r="CU119" s="236"/>
      <c r="CV119" s="236"/>
      <c r="CW119" s="145"/>
      <c r="CX119" s="145"/>
      <c r="CZ119" s="145"/>
      <c r="DA119" s="209"/>
      <c r="DB119" s="237" t="s">
        <v>300</v>
      </c>
      <c r="DC119" s="238"/>
      <c r="DD119" s="239" t="s">
        <v>1223</v>
      </c>
      <c r="DE119" s="125"/>
      <c r="DF119" s="125"/>
      <c r="DG119" s="125"/>
      <c r="DH119" s="414"/>
      <c r="DI119" s="125" t="s">
        <v>515</v>
      </c>
      <c r="DJ119" s="426" t="s">
        <v>485</v>
      </c>
      <c r="DK119" s="166">
        <v>2</v>
      </c>
      <c r="DL119" s="166"/>
      <c r="DM119" s="166"/>
      <c r="DN119" s="164">
        <v>0</v>
      </c>
      <c r="DO119" s="166"/>
      <c r="DP119" s="166"/>
      <c r="DQ119" s="166"/>
      <c r="DR119" s="250" t="s">
        <v>490</v>
      </c>
      <c r="DS119" s="179" t="s">
        <v>490</v>
      </c>
      <c r="DT119" s="179">
        <v>1027</v>
      </c>
      <c r="DU119" s="179">
        <v>100</v>
      </c>
      <c r="DV119" s="179">
        <v>0</v>
      </c>
      <c r="DW119" s="179" t="s">
        <v>490</v>
      </c>
      <c r="DX119" s="179" t="s">
        <v>490</v>
      </c>
      <c r="DY119" s="179" t="s">
        <v>490</v>
      </c>
      <c r="DZ119" s="179" t="s">
        <v>490</v>
      </c>
      <c r="EA119" s="188">
        <v>0</v>
      </c>
      <c r="EB119" s="149"/>
      <c r="EC119" s="242"/>
      <c r="ED119" s="242"/>
      <c r="EE119" s="166">
        <v>8</v>
      </c>
      <c r="EF119" s="166">
        <v>15</v>
      </c>
      <c r="EG119" s="166">
        <v>2</v>
      </c>
      <c r="EH119" s="242"/>
      <c r="EI119" s="243" t="s">
        <v>538</v>
      </c>
      <c r="EJ119" s="243" t="s">
        <v>538</v>
      </c>
      <c r="EK119" s="369" t="s">
        <v>538</v>
      </c>
      <c r="EL119" s="166">
        <v>2</v>
      </c>
      <c r="EM119" s="166" t="s">
        <v>534</v>
      </c>
      <c r="EN119" s="166">
        <v>2</v>
      </c>
      <c r="EO119" s="166">
        <v>1</v>
      </c>
      <c r="EP119" s="242" t="s">
        <v>1208</v>
      </c>
      <c r="EQ119" s="1230">
        <v>43970</v>
      </c>
      <c r="ER119" s="559">
        <v>13020</v>
      </c>
      <c r="ES119" s="1109">
        <v>75</v>
      </c>
      <c r="ET119" s="1109">
        <v>13255</v>
      </c>
      <c r="EU119" s="1109">
        <v>4000</v>
      </c>
      <c r="EV119" s="1109">
        <v>40560</v>
      </c>
      <c r="EW119" s="1109">
        <v>4404</v>
      </c>
      <c r="EX119" s="634">
        <f>EW119/EU119*EV119/ES119</f>
        <v>595.42079999999999</v>
      </c>
      <c r="EY119" s="1075">
        <f>L119*EX119</f>
        <v>4763.3663999999999</v>
      </c>
      <c r="EZ119" s="1009"/>
      <c r="FA119" s="1009"/>
      <c r="FB119" s="1009"/>
      <c r="FC119" s="1009"/>
      <c r="FD119" s="1068"/>
      <c r="FE119" s="1068"/>
      <c r="FF119" s="1068"/>
      <c r="FG119" s="635"/>
      <c r="FH119" s="993"/>
      <c r="FI119" s="518"/>
      <c r="FJ119" s="519"/>
      <c r="FK119" s="1017"/>
      <c r="FL119" s="133"/>
      <c r="FM119" s="122"/>
      <c r="FN119" s="213">
        <f>AC119/1000</f>
        <v>0.60699999999999998</v>
      </c>
      <c r="FP119" s="141">
        <f>EW119*100/ET119</f>
        <v>33.225198038476044</v>
      </c>
      <c r="FQ119" s="247">
        <f>EX119/1000</f>
        <v>0.59542079999999997</v>
      </c>
      <c r="FR119" s="170">
        <f>DT119/EX119</f>
        <v>1.7248305736044156</v>
      </c>
      <c r="FS119" s="174">
        <v>50</v>
      </c>
      <c r="FT119" s="183" t="s">
        <v>536</v>
      </c>
      <c r="FU119" s="183" t="s">
        <v>490</v>
      </c>
      <c r="FV119" s="183" t="s">
        <v>1209</v>
      </c>
      <c r="FW119" s="125">
        <v>0</v>
      </c>
      <c r="FX119" s="188" t="s">
        <v>538</v>
      </c>
      <c r="FY119" s="125">
        <v>1</v>
      </c>
      <c r="FZ119" s="183" t="s">
        <v>539</v>
      </c>
      <c r="GD119" s="125">
        <v>1</v>
      </c>
      <c r="GE119" s="248" t="s">
        <v>1224</v>
      </c>
      <c r="GF119" s="183" t="s">
        <v>1211</v>
      </c>
      <c r="GG119" s="125">
        <v>0</v>
      </c>
      <c r="GH119" s="175">
        <v>0</v>
      </c>
      <c r="GI119" s="183" t="s">
        <v>1212</v>
      </c>
      <c r="GJ119" s="991"/>
      <c r="GK119" s="214">
        <v>44006</v>
      </c>
      <c r="GL119" s="1230" t="s">
        <v>497</v>
      </c>
      <c r="GM119" s="1231">
        <f t="shared" si="57"/>
        <v>1</v>
      </c>
      <c r="GN119" s="1147" t="s">
        <v>543</v>
      </c>
      <c r="GR119" s="1212"/>
      <c r="GS119" s="991"/>
      <c r="GT119" s="991"/>
      <c r="GV119" s="249">
        <v>0</v>
      </c>
      <c r="GW119" s="249">
        <v>0</v>
      </c>
      <c r="GX119" s="249">
        <v>3240.26</v>
      </c>
      <c r="GY119" s="249">
        <v>0</v>
      </c>
      <c r="GZ119" s="249">
        <v>0</v>
      </c>
      <c r="HA119" s="249">
        <v>0</v>
      </c>
      <c r="HB119" s="249">
        <v>0</v>
      </c>
      <c r="HC119" s="249">
        <v>0</v>
      </c>
      <c r="HD119" s="249">
        <v>0</v>
      </c>
      <c r="HE119" s="249">
        <v>110.32</v>
      </c>
      <c r="HF119" s="249">
        <v>0</v>
      </c>
      <c r="HG119" s="249">
        <v>0</v>
      </c>
      <c r="HH119" s="249">
        <v>178.62</v>
      </c>
      <c r="HI119" s="1022">
        <v>1</v>
      </c>
      <c r="HJ119" s="145">
        <v>52.7</v>
      </c>
      <c r="HK119" s="145">
        <v>82.3</v>
      </c>
      <c r="HL119" s="233">
        <v>7003</v>
      </c>
      <c r="HM119" s="145">
        <v>33.799999999999997</v>
      </c>
      <c r="HN119" s="145">
        <v>57.4</v>
      </c>
      <c r="HO119" s="233">
        <v>3983</v>
      </c>
      <c r="HP119" s="233">
        <v>713</v>
      </c>
      <c r="HQ119" s="145">
        <v>17.5</v>
      </c>
      <c r="HR119" s="145">
        <v>20.100000000000001</v>
      </c>
      <c r="HS119" s="145">
        <v>9.4</v>
      </c>
      <c r="HT119" s="145">
        <v>19.899999999999999</v>
      </c>
      <c r="HU119" s="145">
        <v>99.4</v>
      </c>
      <c r="HV119" s="233">
        <v>9884</v>
      </c>
      <c r="HW119" s="145">
        <v>49.9</v>
      </c>
      <c r="HX119" s="145">
        <v>85.7</v>
      </c>
      <c r="HY119" s="145">
        <v>40.799999999999997</v>
      </c>
      <c r="HZ119" s="145">
        <v>55.8</v>
      </c>
      <c r="IA119" s="145">
        <v>62.4</v>
      </c>
      <c r="IB119" s="233">
        <v>7697</v>
      </c>
      <c r="IC119" s="145">
        <v>30.7</v>
      </c>
      <c r="ID119" s="145">
        <v>45.5</v>
      </c>
      <c r="IE119" s="145">
        <v>32.299999999999997</v>
      </c>
      <c r="IF119" s="145">
        <v>96.4</v>
      </c>
      <c r="IG119" s="233">
        <v>15206</v>
      </c>
      <c r="IH119" s="145">
        <v>77.3</v>
      </c>
      <c r="II119" s="145">
        <v>22.9</v>
      </c>
      <c r="IJ119" s="145">
        <v>56.2</v>
      </c>
      <c r="IK119" s="233">
        <v>6240</v>
      </c>
      <c r="IL119" s="145">
        <v>24.5</v>
      </c>
      <c r="IM119" s="145">
        <v>91</v>
      </c>
      <c r="IN119" s="233">
        <v>5737</v>
      </c>
      <c r="IO119" s="145">
        <v>38.299999999999997</v>
      </c>
      <c r="IP119" s="145">
        <v>76.099999999999994</v>
      </c>
      <c r="IQ119" s="145">
        <v>45.7</v>
      </c>
      <c r="IR119" s="145">
        <v>36.4</v>
      </c>
      <c r="IS119" s="145">
        <v>51.7</v>
      </c>
      <c r="IT119" s="233">
        <v>6733</v>
      </c>
      <c r="IU119" s="145">
        <v>26.6</v>
      </c>
      <c r="IV119" s="145">
        <v>58.9</v>
      </c>
      <c r="IW119" s="145">
        <v>27.1</v>
      </c>
      <c r="IX119" s="145">
        <v>80</v>
      </c>
      <c r="IY119" s="145">
        <v>3539</v>
      </c>
      <c r="IZ119" s="145">
        <v>32.1</v>
      </c>
      <c r="JA119" s="145">
        <v>36.200000000000003</v>
      </c>
      <c r="JB119" s="145">
        <v>48.2</v>
      </c>
      <c r="JC119" s="145">
        <v>8.6</v>
      </c>
      <c r="JD119" s="233">
        <v>33</v>
      </c>
      <c r="JE119" s="149">
        <v>3</v>
      </c>
      <c r="JF119" s="149">
        <v>2</v>
      </c>
      <c r="JG119" s="183"/>
      <c r="JH119" s="183"/>
      <c r="JI119" s="249"/>
      <c r="JJ119" s="993"/>
      <c r="JK119" s="993"/>
      <c r="JL119" s="993"/>
      <c r="JM119" s="993"/>
      <c r="JN119" s="993"/>
      <c r="JO119" s="993"/>
      <c r="JP119" s="993"/>
      <c r="JQ119" s="993"/>
      <c r="JR119" s="993"/>
      <c r="JS119" s="993"/>
      <c r="JT119" s="993"/>
      <c r="JU119" s="993"/>
      <c r="JV119" s="993"/>
      <c r="JW119" s="993"/>
      <c r="JX119" s="993"/>
      <c r="JY119" s="993"/>
      <c r="JZ119" s="993"/>
      <c r="KA119" s="993"/>
      <c r="KB119" s="993"/>
      <c r="KC119" s="993"/>
      <c r="KD119" s="993"/>
      <c r="KE119" s="993"/>
      <c r="KF119" s="993"/>
      <c r="KG119" s="993"/>
      <c r="KH119" s="993"/>
      <c r="KI119" s="993"/>
      <c r="KJ119" s="993"/>
      <c r="KK119" s="993"/>
      <c r="KL119" s="993"/>
      <c r="KM119" s="993"/>
      <c r="KN119" s="993"/>
      <c r="KO119" s="993"/>
      <c r="KP119" s="993"/>
      <c r="KQ119" s="993"/>
      <c r="KR119" s="993"/>
      <c r="KS119" s="993"/>
      <c r="KT119" s="993"/>
      <c r="KU119" s="993"/>
      <c r="KV119" s="993"/>
      <c r="KW119" s="993"/>
      <c r="KX119" s="993"/>
      <c r="KY119" s="993"/>
      <c r="KZ119" s="993"/>
      <c r="LA119" s="993"/>
      <c r="LB119" s="993"/>
      <c r="LC119" s="993"/>
      <c r="LD119" s="993"/>
      <c r="LE119" s="125"/>
      <c r="LF119" s="175"/>
      <c r="LG119" s="175"/>
      <c r="LH119" s="175"/>
      <c r="LI119" s="175"/>
      <c r="LJ119" s="175"/>
      <c r="LK119" s="175"/>
      <c r="LL119" s="175"/>
      <c r="LM119" s="175"/>
      <c r="LN119" s="175"/>
      <c r="LO119" s="175"/>
      <c r="LP119" s="175"/>
      <c r="LQ119" s="175"/>
      <c r="LR119" s="175"/>
      <c r="LS119" s="175"/>
      <c r="LT119" s="175"/>
      <c r="LU119" s="175"/>
      <c r="LV119" s="175"/>
      <c r="LW119" s="175"/>
      <c r="LX119" s="175"/>
      <c r="LY119" s="183"/>
      <c r="LZ119" s="183"/>
    </row>
    <row r="120" spans="1:338" hidden="1">
      <c r="A120" s="122">
        <v>174</v>
      </c>
      <c r="B120" s="122">
        <f>COUNTIFS($D$3:D120,D120,$F$3:F120,F120)</f>
        <v>1</v>
      </c>
      <c r="C120" s="184">
        <v>13050</v>
      </c>
      <c r="D120" s="398" t="s">
        <v>1225</v>
      </c>
      <c r="E120" s="188" t="s">
        <v>1226</v>
      </c>
      <c r="F120" s="187">
        <v>6253290043</v>
      </c>
      <c r="G120" s="125">
        <f>LEFT(H120,4)-CONCATENATE(IF(LEFT(F120, 2)&lt;MID(H120, 3, 4), 20, 19),LEFT(F120,2))</f>
        <v>58</v>
      </c>
      <c r="H120" s="398" t="s">
        <v>1227</v>
      </c>
      <c r="I120" s="389" t="s">
        <v>1228</v>
      </c>
      <c r="J120" s="504" t="s">
        <v>477</v>
      </c>
      <c r="K120" s="188" t="s">
        <v>478</v>
      </c>
      <c r="L120" s="125">
        <v>17</v>
      </c>
      <c r="M120" s="188" t="s">
        <v>713</v>
      </c>
      <c r="N120" s="188" t="s">
        <v>490</v>
      </c>
      <c r="O120" s="125"/>
      <c r="P120" s="125" t="s">
        <v>999</v>
      </c>
      <c r="Q120" s="553"/>
      <c r="R120" s="192"/>
      <c r="S120" s="188"/>
      <c r="T120" s="554" t="s">
        <v>530</v>
      </c>
      <c r="U120" s="554"/>
      <c r="V120" s="568" t="s">
        <v>990</v>
      </c>
      <c r="W120" s="535"/>
      <c r="X120" s="557"/>
      <c r="Y120" s="557"/>
      <c r="Z120" s="1095"/>
      <c r="AA120" s="991" t="s">
        <v>779</v>
      </c>
      <c r="AB120" s="125"/>
      <c r="AC120" s="1014">
        <v>180</v>
      </c>
      <c r="AD120" s="1014">
        <v>3000</v>
      </c>
      <c r="AE120" s="993"/>
      <c r="AF120" s="993"/>
      <c r="AG120" s="993" t="s">
        <v>507</v>
      </c>
      <c r="AH120" s="1014">
        <v>250</v>
      </c>
      <c r="AI120"/>
      <c r="AJ120"/>
      <c r="AM120"/>
      <c r="AO120" s="1024">
        <v>36.299999999999997</v>
      </c>
      <c r="AP120" s="137">
        <v>47.5</v>
      </c>
      <c r="AQ120" s="138">
        <v>14.3</v>
      </c>
      <c r="AR120" s="139">
        <f t="shared" si="61"/>
        <v>98.1</v>
      </c>
      <c r="AS120" s="140">
        <f t="shared" si="62"/>
        <v>0.76421052631578945</v>
      </c>
      <c r="AT120" s="141">
        <f t="shared" si="63"/>
        <v>10.928210526315789</v>
      </c>
      <c r="AU120" s="142">
        <f t="shared" si="64"/>
        <v>0.58737864077669899</v>
      </c>
      <c r="AV120" s="143">
        <f>AW120*AO120/100</f>
        <v>30.414000000000001</v>
      </c>
      <c r="AW120" s="143">
        <f>98-AY120-(CD120*100/AO120)</f>
        <v>83.785123966942152</v>
      </c>
      <c r="AX120" s="144">
        <v>3.73</v>
      </c>
      <c r="AY120" s="143">
        <f t="shared" si="70"/>
        <v>10.275482093663912</v>
      </c>
      <c r="AZ120" s="122" t="s">
        <v>487</v>
      </c>
      <c r="BA120" s="204">
        <v>14.3</v>
      </c>
      <c r="BB120" s="147" t="s">
        <v>487</v>
      </c>
      <c r="BC120" s="153">
        <v>0.42</v>
      </c>
      <c r="BD120" s="153"/>
      <c r="BE120" s="143"/>
      <c r="BF120" s="143"/>
      <c r="BG120" s="149">
        <v>4520</v>
      </c>
      <c r="BH120" s="233">
        <v>210.89999999999998</v>
      </c>
      <c r="BI120" s="234">
        <v>0.62</v>
      </c>
      <c r="BJ120" s="143">
        <v>29.1</v>
      </c>
      <c r="BK120" s="143">
        <f>100-BJ120</f>
        <v>70.900000000000006</v>
      </c>
      <c r="BL120" s="306">
        <f>BJ120/BK120</f>
        <v>0.41043723554301831</v>
      </c>
      <c r="BM120" s="206">
        <v>0.4</v>
      </c>
      <c r="BN120" s="153">
        <f>BM120*100/AO120</f>
        <v>1.1019283746556474</v>
      </c>
      <c r="BO120" s="122" t="s">
        <v>487</v>
      </c>
      <c r="BP120" s="143">
        <v>18.600000000000001</v>
      </c>
      <c r="BQ120" s="234">
        <v>63.134999999999991</v>
      </c>
      <c r="BR120" s="158">
        <v>29027</v>
      </c>
      <c r="BS120" s="153">
        <f t="shared" si="59"/>
        <v>63.400000000000006</v>
      </c>
      <c r="BT120" s="158">
        <v>83.4</v>
      </c>
      <c r="BU120" s="158">
        <v>10606</v>
      </c>
      <c r="BV120" s="153">
        <f t="shared" si="65"/>
        <v>16.599999999999994</v>
      </c>
      <c r="BW120" s="418">
        <f t="shared" si="66"/>
        <v>47.357500000000002</v>
      </c>
      <c r="BX120" s="149">
        <v>38.1</v>
      </c>
      <c r="BY120" s="145">
        <f t="shared" si="67"/>
        <v>18.0975</v>
      </c>
      <c r="BZ120" s="158">
        <v>25.3</v>
      </c>
      <c r="CA120" s="145">
        <f t="shared" si="68"/>
        <v>12.0175</v>
      </c>
      <c r="CB120" s="158">
        <v>36.299999999999997</v>
      </c>
      <c r="CC120" s="145">
        <f t="shared" si="69"/>
        <v>17.242499999999996</v>
      </c>
      <c r="CD120" s="145">
        <v>1.43</v>
      </c>
      <c r="CE120" s="151">
        <v>98</v>
      </c>
      <c r="CF120" s="151">
        <v>5459</v>
      </c>
      <c r="CG120" s="151">
        <v>92.4</v>
      </c>
      <c r="CH120" s="151">
        <v>3765</v>
      </c>
      <c r="CI120" s="151">
        <v>60.6</v>
      </c>
      <c r="CJ120" s="151">
        <v>83</v>
      </c>
      <c r="CK120" s="151">
        <v>3834</v>
      </c>
      <c r="CL120" s="143">
        <f t="shared" si="60"/>
        <v>1.5059288537549407</v>
      </c>
      <c r="CM120" s="145"/>
      <c r="CN120" s="145"/>
      <c r="CO120" s="145"/>
      <c r="CP120" s="153">
        <v>1.36</v>
      </c>
      <c r="CQ120" s="143"/>
      <c r="CR120" s="143"/>
      <c r="CS120" s="143"/>
      <c r="CT120" s="145"/>
      <c r="CU120" s="236"/>
      <c r="CV120" s="236"/>
      <c r="CW120" s="145"/>
      <c r="CX120" s="145"/>
      <c r="CZ120" s="145"/>
      <c r="DA120" s="209"/>
      <c r="DB120" s="237" t="s">
        <v>300</v>
      </c>
      <c r="DC120" s="238"/>
      <c r="DD120" s="239" t="s">
        <v>1229</v>
      </c>
      <c r="DE120" s="125"/>
      <c r="DF120" s="125"/>
      <c r="DG120" s="125"/>
      <c r="DH120" s="414"/>
      <c r="DI120" s="125" t="s">
        <v>515</v>
      </c>
      <c r="DJ120" s="240" t="s">
        <v>507</v>
      </c>
      <c r="DK120" s="166">
        <v>2</v>
      </c>
      <c r="DL120" s="166"/>
      <c r="DM120" s="166"/>
      <c r="DN120" s="164">
        <v>0</v>
      </c>
      <c r="DO120" s="166"/>
      <c r="DP120" s="166"/>
      <c r="DQ120" s="166"/>
      <c r="DR120" s="250" t="s">
        <v>490</v>
      </c>
      <c r="DS120" s="179" t="s">
        <v>490</v>
      </c>
      <c r="DT120" s="179">
        <v>300</v>
      </c>
      <c r="DU120" s="179">
        <v>15.3</v>
      </c>
      <c r="DV120" s="179">
        <v>84.7</v>
      </c>
      <c r="DW120" s="179" t="s">
        <v>490</v>
      </c>
      <c r="DX120" s="179" t="s">
        <v>490</v>
      </c>
      <c r="DY120" s="179" t="s">
        <v>490</v>
      </c>
      <c r="DZ120" s="179" t="s">
        <v>490</v>
      </c>
      <c r="EA120" s="188">
        <v>0</v>
      </c>
      <c r="EB120" s="149"/>
      <c r="EC120" s="242"/>
      <c r="ED120" s="242"/>
      <c r="EE120" s="166">
        <v>17</v>
      </c>
      <c r="EF120" s="166">
        <v>25</v>
      </c>
      <c r="EG120" s="166">
        <v>3</v>
      </c>
      <c r="EH120" s="242"/>
      <c r="EI120" s="242">
        <v>162</v>
      </c>
      <c r="EJ120" s="242">
        <v>74</v>
      </c>
      <c r="EK120" s="369">
        <f>EJ120/(EI120*EI120*0.01*0.01)</f>
        <v>28.196921201036428</v>
      </c>
      <c r="EL120" s="166">
        <v>0</v>
      </c>
      <c r="EM120" s="166" t="s">
        <v>534</v>
      </c>
      <c r="EN120" s="166">
        <v>2</v>
      </c>
      <c r="EO120" s="166">
        <v>1</v>
      </c>
      <c r="EP120" s="242" t="s">
        <v>1230</v>
      </c>
      <c r="EQ120" s="1230">
        <v>43971</v>
      </c>
      <c r="ER120" s="559">
        <v>13050</v>
      </c>
      <c r="ES120" s="1109">
        <v>75</v>
      </c>
      <c r="ET120" s="1109">
        <v>36540</v>
      </c>
      <c r="EU120" s="1109">
        <v>8000</v>
      </c>
      <c r="EV120" s="1109">
        <v>40560</v>
      </c>
      <c r="EW120" s="1109">
        <v>2587</v>
      </c>
      <c r="EX120" s="634">
        <f>EW120/EU120*EV120/ES120</f>
        <v>174.88120000000001</v>
      </c>
      <c r="EY120" s="1075">
        <f>L120*EX120</f>
        <v>2972.9803999999999</v>
      </c>
      <c r="EZ120" s="1009"/>
      <c r="FA120" s="1009"/>
      <c r="FB120" s="1009"/>
      <c r="FC120" s="1009"/>
      <c r="FD120" s="1068"/>
      <c r="FE120" s="1068"/>
      <c r="FF120" s="1068"/>
      <c r="FG120" s="635"/>
      <c r="FH120" s="993"/>
      <c r="FI120" s="518"/>
      <c r="FJ120" s="519"/>
      <c r="FK120" s="1017"/>
      <c r="FL120" s="133"/>
      <c r="FM120" s="122"/>
      <c r="FN120" s="213">
        <f>AC120/1000</f>
        <v>0.18</v>
      </c>
      <c r="FP120" s="141">
        <f>EW120*100/ET120</f>
        <v>7.0799124247400114</v>
      </c>
      <c r="FQ120" s="247">
        <f>EX120/1000</f>
        <v>0.17488120000000001</v>
      </c>
      <c r="FR120" s="170">
        <f>DT120/EX120</f>
        <v>1.715450259947896</v>
      </c>
      <c r="FS120" s="174">
        <v>72</v>
      </c>
      <c r="FT120" s="183" t="s">
        <v>490</v>
      </c>
      <c r="FU120" s="183" t="s">
        <v>1231</v>
      </c>
      <c r="FV120" s="183" t="s">
        <v>581</v>
      </c>
      <c r="FW120" s="125">
        <v>0</v>
      </c>
      <c r="FX120" s="188" t="s">
        <v>538</v>
      </c>
      <c r="FY120" s="125">
        <v>1</v>
      </c>
      <c r="FZ120" s="183" t="s">
        <v>539</v>
      </c>
      <c r="GD120" s="125">
        <v>1</v>
      </c>
      <c r="GE120" s="248" t="s">
        <v>1232</v>
      </c>
      <c r="GF120" s="183" t="s">
        <v>1233</v>
      </c>
      <c r="GG120" s="125">
        <v>0</v>
      </c>
      <c r="GH120" s="175">
        <v>0</v>
      </c>
      <c r="GI120" s="183" t="s">
        <v>1212</v>
      </c>
      <c r="GJ120" s="991"/>
      <c r="GK120" s="214">
        <v>44011</v>
      </c>
      <c r="GL120" s="1232" t="s">
        <v>497</v>
      </c>
      <c r="GM120" s="1231">
        <f t="shared" si="57"/>
        <v>1</v>
      </c>
      <c r="GN120" s="1147" t="s">
        <v>543</v>
      </c>
      <c r="GR120" s="1212"/>
      <c r="GS120" s="991"/>
      <c r="GT120" s="991"/>
      <c r="GV120" s="249">
        <v>0</v>
      </c>
      <c r="GW120" s="249">
        <v>0</v>
      </c>
      <c r="GX120" s="249">
        <v>249.68</v>
      </c>
      <c r="GY120" s="249">
        <v>0</v>
      </c>
      <c r="GZ120" s="249">
        <v>0</v>
      </c>
      <c r="HA120" s="249">
        <v>0</v>
      </c>
      <c r="HB120" s="249">
        <v>4776.6000000000004</v>
      </c>
      <c r="HC120" s="249">
        <v>44.19</v>
      </c>
      <c r="HD120" s="249">
        <v>0</v>
      </c>
      <c r="HE120" s="249">
        <v>270.58999999999997</v>
      </c>
      <c r="HF120" s="249">
        <v>0</v>
      </c>
      <c r="HG120" s="249">
        <v>0</v>
      </c>
      <c r="HH120" s="249">
        <v>172.65</v>
      </c>
      <c r="HI120" s="1022">
        <v>1</v>
      </c>
      <c r="HJ120" s="1020">
        <v>18.399999999999999</v>
      </c>
      <c r="HK120" s="1020">
        <v>80.2</v>
      </c>
      <c r="HL120" s="1043">
        <v>12101</v>
      </c>
      <c r="HM120" s="1020">
        <v>14.1</v>
      </c>
      <c r="HN120" s="1020">
        <v>91</v>
      </c>
      <c r="HO120" s="1043">
        <v>5951</v>
      </c>
      <c r="HP120" s="1043">
        <v>1538</v>
      </c>
      <c r="HQ120" s="1020">
        <v>2.86</v>
      </c>
      <c r="HR120" s="1020">
        <v>11.8</v>
      </c>
      <c r="HS120" s="1020">
        <v>5.14</v>
      </c>
      <c r="HT120" s="1020">
        <v>99</v>
      </c>
      <c r="HU120" s="1020">
        <v>99.7</v>
      </c>
      <c r="HV120" s="1043">
        <v>7612</v>
      </c>
      <c r="HW120" s="1020">
        <v>25.7</v>
      </c>
      <c r="HX120" s="1020">
        <v>77.400000000000006</v>
      </c>
      <c r="HY120" s="1020">
        <v>4.0999999999999996</v>
      </c>
      <c r="HZ120" s="1020">
        <v>53.7</v>
      </c>
      <c r="IA120" s="1020">
        <v>98.9</v>
      </c>
      <c r="IB120" s="1043">
        <v>3649</v>
      </c>
      <c r="IC120" s="1020">
        <v>38.9</v>
      </c>
      <c r="ID120" s="1020">
        <v>26.3</v>
      </c>
      <c r="IE120" s="1020">
        <v>7.53</v>
      </c>
      <c r="IF120" s="1020">
        <v>95.5</v>
      </c>
      <c r="IG120" s="1043">
        <v>11908</v>
      </c>
      <c r="IH120" s="1020">
        <v>69.400000000000006</v>
      </c>
      <c r="II120" s="1020">
        <v>1.87</v>
      </c>
      <c r="IJ120" s="1020">
        <v>97.2</v>
      </c>
      <c r="IK120" s="1043">
        <v>5158</v>
      </c>
      <c r="IL120" s="1020">
        <v>23.5</v>
      </c>
      <c r="IM120" s="1020">
        <v>90.9</v>
      </c>
      <c r="IN120" s="1043">
        <v>4711</v>
      </c>
      <c r="IO120" s="1020">
        <v>15</v>
      </c>
      <c r="IP120" s="1020">
        <v>67.7</v>
      </c>
      <c r="IQ120" s="1020">
        <v>33</v>
      </c>
      <c r="IR120" s="1020">
        <v>24.6</v>
      </c>
      <c r="IS120" s="1020">
        <v>96.5</v>
      </c>
      <c r="IT120" s="1043">
        <v>3497</v>
      </c>
      <c r="IU120" s="1020">
        <v>39.4</v>
      </c>
      <c r="IV120" s="1020">
        <v>82.2</v>
      </c>
      <c r="IW120" s="1020">
        <v>1.52</v>
      </c>
      <c r="IX120" s="1020">
        <v>98.4</v>
      </c>
      <c r="IY120" s="1020">
        <v>5213</v>
      </c>
      <c r="IZ120" s="1020">
        <v>3.03</v>
      </c>
      <c r="JA120" s="1020">
        <v>9.6</v>
      </c>
      <c r="JB120" s="1020">
        <v>98.2</v>
      </c>
      <c r="JC120" s="1020">
        <v>1.1399999999999999</v>
      </c>
      <c r="JD120" s="1043">
        <v>34</v>
      </c>
      <c r="JE120" s="992">
        <v>2</v>
      </c>
      <c r="JF120" s="992">
        <v>1</v>
      </c>
      <c r="JG120" s="183"/>
      <c r="JH120" s="183"/>
      <c r="JI120" s="249"/>
      <c r="JJ120" s="993"/>
      <c r="JK120" s="993"/>
      <c r="JL120" s="993"/>
      <c r="JM120" s="993"/>
      <c r="JN120" s="993"/>
      <c r="JO120" s="993"/>
      <c r="JP120" s="993"/>
      <c r="JQ120" s="993"/>
      <c r="JR120" s="993"/>
      <c r="JS120" s="993"/>
      <c r="JT120" s="993"/>
      <c r="JU120" s="993"/>
      <c r="JV120" s="993"/>
      <c r="JW120" s="993"/>
      <c r="JX120" s="993"/>
      <c r="JY120" s="993"/>
      <c r="JZ120" s="993"/>
      <c r="KA120" s="993"/>
      <c r="KB120" s="993"/>
      <c r="KC120" s="993"/>
      <c r="KD120" s="993"/>
      <c r="KE120" s="993"/>
      <c r="KF120" s="993"/>
      <c r="KG120" s="993"/>
      <c r="KH120" s="993"/>
      <c r="KI120" s="993"/>
      <c r="KJ120" s="993"/>
      <c r="KK120" s="993"/>
      <c r="KL120" s="993"/>
      <c r="KM120" s="993"/>
      <c r="KN120" s="993"/>
      <c r="KO120" s="993"/>
      <c r="KP120" s="993"/>
      <c r="KQ120" s="993"/>
      <c r="KR120" s="993"/>
      <c r="KS120" s="993"/>
      <c r="KT120" s="993"/>
      <c r="KU120" s="993"/>
      <c r="KV120" s="993"/>
      <c r="KW120" s="993"/>
      <c r="KX120" s="993"/>
      <c r="KY120" s="993"/>
      <c r="KZ120" s="993"/>
      <c r="LA120" s="993"/>
      <c r="LB120" s="993"/>
      <c r="LC120" s="993"/>
      <c r="LD120" s="993"/>
      <c r="LE120" s="125"/>
      <c r="LF120" s="175"/>
      <c r="LG120" s="175"/>
      <c r="LH120" s="175"/>
      <c r="LI120" s="175"/>
      <c r="LJ120" s="175"/>
      <c r="LK120" s="175"/>
      <c r="LL120" s="175"/>
      <c r="LM120" s="175"/>
      <c r="LN120" s="175"/>
      <c r="LO120" s="175"/>
      <c r="LP120" s="175"/>
      <c r="LQ120" s="175"/>
      <c r="LR120" s="175"/>
      <c r="LS120" s="175"/>
      <c r="LT120" s="175"/>
      <c r="LU120" s="175"/>
      <c r="LV120" s="175"/>
      <c r="LW120" s="175"/>
      <c r="LX120" s="175"/>
      <c r="LY120" s="183"/>
      <c r="LZ120" s="183"/>
    </row>
    <row r="121" spans="1:338" hidden="1">
      <c r="A121" s="122">
        <v>216</v>
      </c>
      <c r="B121" s="122">
        <f>COUNTIFS($D$3:D121,D121,$F$3:F121,F121)</f>
        <v>1</v>
      </c>
      <c r="C121" s="268">
        <v>7027</v>
      </c>
      <c r="D121" s="398" t="s">
        <v>1077</v>
      </c>
      <c r="E121" s="125" t="s">
        <v>681</v>
      </c>
      <c r="F121" s="187">
        <v>6257291436</v>
      </c>
      <c r="G121" s="125">
        <v>55</v>
      </c>
      <c r="H121" s="398" t="s">
        <v>1073</v>
      </c>
      <c r="I121" s="572" t="s">
        <v>639</v>
      </c>
      <c r="J121" s="504" t="s">
        <v>477</v>
      </c>
      <c r="K121" s="175" t="s">
        <v>478</v>
      </c>
      <c r="L121" s="125">
        <v>6</v>
      </c>
      <c r="M121" s="125">
        <v>3</v>
      </c>
      <c r="N121" s="125"/>
      <c r="O121" s="125"/>
      <c r="P121" s="553" t="s">
        <v>1075</v>
      </c>
      <c r="Q121" s="553"/>
      <c r="R121" s="553"/>
      <c r="S121" s="530" t="s">
        <v>550</v>
      </c>
      <c r="T121" s="573" t="s">
        <v>481</v>
      </c>
      <c r="U121" s="574" t="s">
        <v>660</v>
      </c>
      <c r="V121" s="530" t="s">
        <v>481</v>
      </c>
      <c r="W121" s="575" t="s">
        <v>483</v>
      </c>
      <c r="X121" s="530" t="s">
        <v>484</v>
      </c>
      <c r="Y121" s="576" t="s">
        <v>484</v>
      </c>
      <c r="Z121" s="594"/>
      <c r="AA121" s="599"/>
      <c r="AB121" s="301">
        <v>344</v>
      </c>
      <c r="AC121" s="301"/>
      <c r="AD121" s="301"/>
      <c r="AE121" s="301"/>
      <c r="AF121" s="301"/>
      <c r="AG121" s="607" t="s">
        <v>485</v>
      </c>
      <c r="AH121" s="1007" t="s">
        <v>675</v>
      </c>
      <c r="AI121" s="122">
        <v>7.83</v>
      </c>
      <c r="AJ121" s="122">
        <v>71.3</v>
      </c>
      <c r="AK121" s="134">
        <v>5.5827900000000001</v>
      </c>
      <c r="AL121" s="122">
        <v>53731</v>
      </c>
      <c r="AM121" s="135">
        <v>26.865500000000001</v>
      </c>
      <c r="AN121" s="122">
        <v>3</v>
      </c>
      <c r="AO121" s="1024">
        <v>29.9</v>
      </c>
      <c r="AP121" s="137">
        <v>54.8</v>
      </c>
      <c r="AQ121" s="138">
        <v>12.7</v>
      </c>
      <c r="AR121" s="139">
        <f t="shared" si="61"/>
        <v>97.399999999999991</v>
      </c>
      <c r="AS121" s="140">
        <f t="shared" si="62"/>
        <v>0.54562043795620441</v>
      </c>
      <c r="AT121" s="141">
        <f t="shared" si="63"/>
        <v>6.9293795620437955</v>
      </c>
      <c r="AU121" s="142">
        <f t="shared" si="64"/>
        <v>0.44296296296296295</v>
      </c>
      <c r="AV121" s="143">
        <v>27.304999999999996</v>
      </c>
      <c r="AW121" s="143">
        <f>95-AY121</f>
        <v>91.321070234113705</v>
      </c>
      <c r="AX121" s="144">
        <v>1.1000000000000001</v>
      </c>
      <c r="AY121" s="145">
        <f t="shared" si="70"/>
        <v>3.6789297658862883</v>
      </c>
      <c r="AZ121" s="338"/>
      <c r="BA121" s="204"/>
      <c r="BB121" s="305">
        <v>0.36</v>
      </c>
      <c r="BC121" s="148"/>
      <c r="BD121" s="148"/>
      <c r="BG121" s="145"/>
      <c r="BI121" s="234">
        <v>6.73</v>
      </c>
      <c r="BJ121" s="143">
        <v>45.4</v>
      </c>
      <c r="BK121" s="143">
        <v>54.1</v>
      </c>
      <c r="BL121" s="150">
        <v>0.83796296296296302</v>
      </c>
      <c r="BM121" s="151" t="s">
        <v>487</v>
      </c>
      <c r="BN121" s="122" t="s">
        <v>487</v>
      </c>
      <c r="BO121" s="149" t="s">
        <v>487</v>
      </c>
      <c r="BP121" s="152">
        <v>29.050000000000004</v>
      </c>
      <c r="BQ121" s="307">
        <v>47.399999999999991</v>
      </c>
      <c r="BR121" s="218">
        <v>22297.142857142859</v>
      </c>
      <c r="BS121" s="153">
        <f t="shared" si="59"/>
        <v>62.3</v>
      </c>
      <c r="BT121" s="152">
        <v>68</v>
      </c>
      <c r="BU121" s="218">
        <v>16201.5</v>
      </c>
      <c r="BV121" s="152">
        <f t="shared" si="65"/>
        <v>32</v>
      </c>
      <c r="BW121" s="1039">
        <f t="shared" si="66"/>
        <v>53.704000000000001</v>
      </c>
      <c r="BX121" s="152">
        <v>30.3</v>
      </c>
      <c r="BY121" s="145">
        <f t="shared" si="67"/>
        <v>16.604400000000002</v>
      </c>
      <c r="BZ121" s="152">
        <v>32</v>
      </c>
      <c r="CA121" s="145">
        <f t="shared" si="68"/>
        <v>17.535999999999998</v>
      </c>
      <c r="CB121" s="152">
        <v>35.700000000000003</v>
      </c>
      <c r="CC121" s="145">
        <f t="shared" si="69"/>
        <v>19.563600000000001</v>
      </c>
      <c r="CD121" s="208"/>
      <c r="CE121" s="264">
        <v>97.9</v>
      </c>
      <c r="CF121" s="265">
        <v>6899.8888888888887</v>
      </c>
      <c r="CG121" s="264">
        <v>93.1</v>
      </c>
      <c r="CH121" s="265">
        <v>5104.3684210526317</v>
      </c>
      <c r="CI121" s="264">
        <v>53.1</v>
      </c>
      <c r="CJ121" s="264">
        <v>80</v>
      </c>
      <c r="CK121" s="265">
        <v>5438.1111111111113</v>
      </c>
      <c r="CL121" s="143">
        <f t="shared" si="60"/>
        <v>0.94687500000000002</v>
      </c>
      <c r="CM121" s="145"/>
      <c r="CN121" s="145"/>
      <c r="CO121" s="145"/>
      <c r="CP121" s="148"/>
      <c r="CT121" s="145"/>
      <c r="CU121" s="145"/>
      <c r="CV121" s="145"/>
      <c r="CW121" s="145"/>
      <c r="CX121" s="145"/>
      <c r="CY121" s="158"/>
      <c r="CZ121" s="145"/>
      <c r="DA121" s="158">
        <v>2</v>
      </c>
      <c r="DB121" s="149" t="s">
        <v>300</v>
      </c>
      <c r="DE121" s="308"/>
      <c r="DF121" s="308"/>
      <c r="DG121" s="308"/>
      <c r="DH121" s="579"/>
      <c r="DI121" s="296" t="s">
        <v>515</v>
      </c>
      <c r="DJ121" s="161" t="s">
        <v>485</v>
      </c>
      <c r="DK121" s="162">
        <v>2</v>
      </c>
      <c r="DL121" s="163" t="s">
        <v>639</v>
      </c>
      <c r="DM121" s="163" t="s">
        <v>639</v>
      </c>
      <c r="DN121" s="164">
        <v>0</v>
      </c>
      <c r="DO121" s="163">
        <v>0</v>
      </c>
      <c r="DP121" s="168" t="s">
        <v>490</v>
      </c>
      <c r="DQ121" s="163" t="s">
        <v>490</v>
      </c>
      <c r="DR121" s="165" t="s">
        <v>490</v>
      </c>
      <c r="DS121" s="125" t="s">
        <v>490</v>
      </c>
      <c r="DT121" s="125">
        <v>344</v>
      </c>
      <c r="DU121" s="125">
        <v>0.14799999999999999</v>
      </c>
      <c r="DV121" s="125">
        <v>0.85199999999999998</v>
      </c>
      <c r="DW121" s="125" t="s">
        <v>490</v>
      </c>
      <c r="DX121" s="125" t="s">
        <v>490</v>
      </c>
      <c r="DY121" s="125" t="s">
        <v>490</v>
      </c>
      <c r="DZ121" s="125" t="s">
        <v>490</v>
      </c>
      <c r="EA121" s="125">
        <v>0</v>
      </c>
      <c r="EC121" s="163">
        <v>2</v>
      </c>
      <c r="ED121" s="163">
        <v>3</v>
      </c>
      <c r="EE121" s="166">
        <v>6</v>
      </c>
      <c r="EF121" s="163">
        <v>15</v>
      </c>
      <c r="EG121" s="163">
        <v>2</v>
      </c>
      <c r="EH121" s="163">
        <v>0</v>
      </c>
      <c r="EI121" s="163">
        <v>159</v>
      </c>
      <c r="EJ121" s="163">
        <v>75</v>
      </c>
      <c r="EK121" s="167">
        <f>EJ121/(EI121*EI121*0.01*0.01)</f>
        <v>29.666548000474663</v>
      </c>
      <c r="EL121" s="163">
        <v>0</v>
      </c>
      <c r="EM121" s="168" t="s">
        <v>490</v>
      </c>
      <c r="EN121" s="163">
        <v>2</v>
      </c>
      <c r="EO121" s="163">
        <v>1</v>
      </c>
      <c r="EP121" s="163">
        <v>4</v>
      </c>
      <c r="EQ121" s="1238">
        <v>42935</v>
      </c>
      <c r="ER121" s="580">
        <v>7027</v>
      </c>
      <c r="ES121" s="599"/>
      <c r="ET121" s="599"/>
      <c r="EU121" s="599"/>
      <c r="EV121" s="599"/>
      <c r="EW121" s="1086"/>
      <c r="EX121" s="1132"/>
      <c r="EY121" s="598"/>
      <c r="EZ121" s="599">
        <v>50</v>
      </c>
      <c r="FA121" s="599">
        <v>962000</v>
      </c>
      <c r="FB121" s="599">
        <v>10</v>
      </c>
      <c r="FC121" s="701">
        <v>1924</v>
      </c>
      <c r="FD121" s="1139">
        <v>150.64920000000001</v>
      </c>
      <c r="FE121" s="1141"/>
      <c r="FF121" s="598"/>
      <c r="FG121" s="1142">
        <v>2.283450559312628</v>
      </c>
      <c r="FH121" s="605"/>
      <c r="FI121" s="590" t="e">
        <v>#DIV/0!</v>
      </c>
      <c r="FJ121" s="645">
        <v>344</v>
      </c>
      <c r="FK121" s="607" t="s">
        <v>1078</v>
      </c>
      <c r="FL121" s="122"/>
      <c r="FM121" s="122">
        <v>7.83</v>
      </c>
      <c r="FP121" s="172">
        <v>7.83</v>
      </c>
      <c r="FQ121" s="213">
        <f>FD121/1000</f>
        <v>0.15064920000000001</v>
      </c>
      <c r="FR121" s="133"/>
      <c r="FS121" s="133"/>
      <c r="GF121" s="175"/>
      <c r="GJ121" s="991"/>
      <c r="GK121" s="294">
        <v>42982</v>
      </c>
      <c r="GL121" s="1232" t="s">
        <v>497</v>
      </c>
      <c r="GM121" s="1231">
        <f t="shared" si="57"/>
        <v>1</v>
      </c>
      <c r="GN121" s="1147"/>
      <c r="GP121" s="179">
        <v>1.8211145416108803</v>
      </c>
      <c r="GR121" s="991"/>
      <c r="GS121" s="991"/>
      <c r="GT121" s="991"/>
      <c r="GU121" s="122"/>
      <c r="HI121" s="991"/>
      <c r="HJ121" s="991"/>
      <c r="HK121" s="991"/>
      <c r="HL121" s="991"/>
      <c r="HM121" s="991"/>
      <c r="HN121" s="991"/>
      <c r="HO121" s="1022"/>
      <c r="HP121" s="1022"/>
      <c r="HQ121" s="991"/>
      <c r="HR121" s="991"/>
      <c r="HS121" s="991"/>
      <c r="HT121" s="991"/>
      <c r="HU121" s="991"/>
      <c r="HV121" s="991"/>
      <c r="HW121" s="991"/>
      <c r="HX121" s="991"/>
      <c r="HY121" s="991"/>
      <c r="HZ121" s="991"/>
      <c r="IA121" s="991"/>
      <c r="IB121" s="1022"/>
      <c r="IC121" s="991"/>
      <c r="ID121" s="991"/>
      <c r="IE121" s="991"/>
      <c r="IF121" s="991"/>
      <c r="IG121" s="991"/>
      <c r="IH121" s="991"/>
      <c r="II121" s="991"/>
      <c r="IJ121" s="991"/>
      <c r="IK121" s="1022"/>
      <c r="IL121" s="991"/>
      <c r="IM121" s="991"/>
      <c r="IN121" s="1022"/>
      <c r="IO121" s="991"/>
      <c r="IP121" s="991"/>
      <c r="IQ121" s="991"/>
      <c r="IR121" s="991"/>
      <c r="IS121" s="991"/>
      <c r="IT121" s="1022"/>
      <c r="IU121" s="991"/>
      <c r="IV121" s="991"/>
      <c r="IW121" s="991"/>
      <c r="IX121" s="991"/>
      <c r="IY121" s="991"/>
      <c r="IZ121" s="991"/>
      <c r="JA121" s="991"/>
      <c r="JB121" s="991"/>
      <c r="JC121" s="991"/>
      <c r="JD121" s="991"/>
      <c r="JE121" s="991"/>
      <c r="JF121" s="991"/>
      <c r="JG121" s="125"/>
      <c r="JH121" s="125"/>
      <c r="JI121" s="125"/>
      <c r="JJ121" s="993"/>
      <c r="JK121" s="993"/>
      <c r="JL121" s="993"/>
      <c r="JM121" s="993"/>
      <c r="JN121" s="993"/>
      <c r="JO121" s="993"/>
      <c r="JP121" s="993"/>
      <c r="JQ121" s="993"/>
      <c r="JR121" s="993"/>
      <c r="JS121" s="993"/>
      <c r="JT121" s="993"/>
      <c r="JU121" s="993"/>
      <c r="JV121" s="993"/>
      <c r="JW121" s="993"/>
      <c r="JX121" s="993"/>
      <c r="JY121" s="993"/>
      <c r="JZ121" s="993"/>
      <c r="KA121" s="993"/>
      <c r="KB121" s="993"/>
      <c r="KC121" s="993"/>
      <c r="KD121" s="993"/>
      <c r="KE121" s="993"/>
      <c r="KF121" s="993"/>
      <c r="KG121" s="993"/>
      <c r="KH121" s="993"/>
      <c r="KI121" s="993"/>
      <c r="KJ121" s="993"/>
      <c r="KK121" s="993"/>
      <c r="KL121" s="993"/>
      <c r="KM121" s="993"/>
      <c r="KN121" s="993"/>
      <c r="KO121" s="993"/>
      <c r="KP121" s="993"/>
      <c r="KQ121" s="993"/>
      <c r="KR121" s="993"/>
      <c r="KS121" s="993"/>
      <c r="KT121" s="993"/>
      <c r="KU121" s="993"/>
      <c r="KV121" s="993"/>
      <c r="KW121" s="993"/>
      <c r="KX121" s="993"/>
      <c r="KY121" s="993"/>
      <c r="KZ121" s="993"/>
      <c r="LA121" s="993"/>
      <c r="LB121" s="993"/>
      <c r="LC121" s="993"/>
      <c r="LD121" s="993"/>
      <c r="LE121" s="125"/>
      <c r="LF121" s="125"/>
      <c r="LG121" s="125"/>
      <c r="LH121" s="125"/>
      <c r="LI121" s="125"/>
      <c r="LJ121" s="125"/>
      <c r="LK121" s="125"/>
      <c r="LL121" s="125"/>
      <c r="LM121" s="125"/>
      <c r="LN121" s="125"/>
      <c r="LO121" s="125"/>
      <c r="LP121" s="125"/>
      <c r="LQ121" s="125"/>
      <c r="LR121" s="175"/>
      <c r="LS121" s="175"/>
      <c r="LT121" s="175"/>
      <c r="LU121" s="175"/>
      <c r="LV121" s="175"/>
      <c r="LW121" s="175"/>
      <c r="LX121" s="175"/>
      <c r="LY121" s="183"/>
      <c r="LZ121" s="183"/>
    </row>
    <row r="122" spans="1:338" hidden="1">
      <c r="A122" s="122">
        <v>171</v>
      </c>
      <c r="B122" s="122">
        <f>COUNTIFS($D$3:D122,D122,$F$3:F122,F122)</f>
        <v>1</v>
      </c>
      <c r="C122" s="184">
        <v>12990</v>
      </c>
      <c r="D122" s="398" t="s">
        <v>1213</v>
      </c>
      <c r="E122" s="188" t="s">
        <v>571</v>
      </c>
      <c r="F122" s="187">
        <v>6362060749</v>
      </c>
      <c r="G122" s="125">
        <f>LEFT(H122,4)-CONCATENATE(IF(LEFT(F122, 2)&lt;MID(H122, 3, 4), 20, 19),LEFT(F122,2))</f>
        <v>57</v>
      </c>
      <c r="H122" s="398" t="s">
        <v>1214</v>
      </c>
      <c r="I122" s="389" t="s">
        <v>1215</v>
      </c>
      <c r="J122" s="504" t="s">
        <v>477</v>
      </c>
      <c r="K122" s="188" t="s">
        <v>478</v>
      </c>
      <c r="L122" s="125">
        <v>13</v>
      </c>
      <c r="M122" s="188" t="s">
        <v>596</v>
      </c>
      <c r="N122" s="188" t="s">
        <v>490</v>
      </c>
      <c r="O122" s="125"/>
      <c r="P122" s="125" t="s">
        <v>999</v>
      </c>
      <c r="Q122" s="553"/>
      <c r="R122" s="553"/>
      <c r="S122" s="188"/>
      <c r="T122" s="554" t="s">
        <v>530</v>
      </c>
      <c r="U122" s="554"/>
      <c r="V122" s="1331" t="s">
        <v>990</v>
      </c>
      <c r="W122" s="535"/>
      <c r="X122" s="557"/>
      <c r="Y122" s="556"/>
      <c r="Z122" s="569" t="s">
        <v>577</v>
      </c>
      <c r="AA122" s="165" t="s">
        <v>779</v>
      </c>
      <c r="AB122" s="481"/>
      <c r="AC122" s="1182">
        <v>651</v>
      </c>
      <c r="AD122" s="1182">
        <v>8000</v>
      </c>
      <c r="AE122" s="1184"/>
      <c r="AF122" s="1184"/>
      <c r="AG122" s="183" t="s">
        <v>507</v>
      </c>
      <c r="AH122" s="1014">
        <v>650</v>
      </c>
      <c r="AI122"/>
      <c r="AJ122"/>
      <c r="AM122"/>
      <c r="AO122" s="1024">
        <v>66.5</v>
      </c>
      <c r="AP122" s="137">
        <v>30.8</v>
      </c>
      <c r="AQ122" s="138">
        <v>1.95</v>
      </c>
      <c r="AR122" s="139">
        <f t="shared" si="61"/>
        <v>99.25</v>
      </c>
      <c r="AS122" s="140">
        <f t="shared" si="62"/>
        <v>2.1590909090909092</v>
      </c>
      <c r="AT122" s="141">
        <f t="shared" si="63"/>
        <v>4.2102272727272725</v>
      </c>
      <c r="AU122" s="142">
        <f t="shared" si="64"/>
        <v>2.0305343511450382</v>
      </c>
      <c r="AV122" s="143">
        <f>AW122*AO122/100</f>
        <v>51.5</v>
      </c>
      <c r="AW122" s="143">
        <f>98-AY122-(CD122*100/AO122)</f>
        <v>77.443609022556387</v>
      </c>
      <c r="AX122" s="403">
        <v>12.7</v>
      </c>
      <c r="AY122" s="143">
        <f t="shared" si="70"/>
        <v>19.097744360902254</v>
      </c>
      <c r="AZ122" s="122" t="s">
        <v>487</v>
      </c>
      <c r="BA122" s="204">
        <v>18</v>
      </c>
      <c r="BB122" s="147" t="s">
        <v>487</v>
      </c>
      <c r="BC122" s="153">
        <v>7.6999999999999999E-2</v>
      </c>
      <c r="BD122" s="153"/>
      <c r="BE122" s="143"/>
      <c r="BF122" s="143"/>
      <c r="BG122" s="149">
        <v>8112</v>
      </c>
      <c r="BH122" s="233">
        <v>632.69999999999993</v>
      </c>
      <c r="BI122" s="234">
        <v>2.42</v>
      </c>
      <c r="BJ122" s="143">
        <v>47.8</v>
      </c>
      <c r="BK122" s="143">
        <f>100-BJ122</f>
        <v>52.2</v>
      </c>
      <c r="BL122" s="150">
        <f>BJ122/BK122</f>
        <v>0.91570881226053624</v>
      </c>
      <c r="BM122" s="206">
        <v>2.15</v>
      </c>
      <c r="BN122" s="153">
        <f>BM122*100/AO122</f>
        <v>3.2330827067669174</v>
      </c>
      <c r="BO122" s="122" t="s">
        <v>487</v>
      </c>
      <c r="BP122" s="143">
        <v>61.4</v>
      </c>
      <c r="BQ122" s="234">
        <v>68.77</v>
      </c>
      <c r="BR122" s="158">
        <v>49081</v>
      </c>
      <c r="BS122" s="153">
        <f t="shared" si="59"/>
        <v>34.5</v>
      </c>
      <c r="BT122" s="158">
        <v>79.3</v>
      </c>
      <c r="BU122" s="158">
        <v>12967</v>
      </c>
      <c r="BV122" s="153">
        <f t="shared" si="65"/>
        <v>20.700000000000003</v>
      </c>
      <c r="BW122" s="418">
        <f t="shared" si="66"/>
        <v>30.646000000000001</v>
      </c>
      <c r="BX122" s="149">
        <v>10.1</v>
      </c>
      <c r="BY122" s="145">
        <f t="shared" si="67"/>
        <v>3.1107999999999998</v>
      </c>
      <c r="BZ122" s="158">
        <v>24.4</v>
      </c>
      <c r="CA122" s="145">
        <f t="shared" si="68"/>
        <v>7.5152000000000001</v>
      </c>
      <c r="CB122" s="158">
        <v>65</v>
      </c>
      <c r="CC122" s="145">
        <f t="shared" si="69"/>
        <v>20.02</v>
      </c>
      <c r="CD122" s="145">
        <v>0.97</v>
      </c>
      <c r="CE122" s="151">
        <v>100</v>
      </c>
      <c r="CF122" s="151">
        <v>9858</v>
      </c>
      <c r="CG122" s="151">
        <v>99.5</v>
      </c>
      <c r="CH122" s="151">
        <v>7917</v>
      </c>
      <c r="CI122" s="151">
        <v>77.099999999999994</v>
      </c>
      <c r="CJ122" s="151">
        <v>84.9</v>
      </c>
      <c r="CK122" s="151">
        <v>4575</v>
      </c>
      <c r="CL122" s="143">
        <f t="shared" si="60"/>
        <v>0.41393442622950821</v>
      </c>
      <c r="CM122" s="145"/>
      <c r="CN122" s="145"/>
      <c r="CO122" s="145"/>
      <c r="CP122" s="153">
        <v>0.36</v>
      </c>
      <c r="CQ122" s="143"/>
      <c r="CR122" s="143"/>
      <c r="CS122" s="143"/>
      <c r="CT122" s="145"/>
      <c r="CU122" s="236"/>
      <c r="CV122" s="236"/>
      <c r="CW122" s="145"/>
      <c r="CX122" s="145"/>
      <c r="CZ122" s="145"/>
      <c r="DA122" s="209"/>
      <c r="DB122" s="237" t="s">
        <v>301</v>
      </c>
      <c r="DC122" s="238"/>
      <c r="DD122" s="239" t="s">
        <v>1216</v>
      </c>
      <c r="DE122" s="125"/>
      <c r="DF122" s="125"/>
      <c r="DG122" s="125"/>
      <c r="DH122" s="414"/>
      <c r="DI122" s="125" t="s">
        <v>515</v>
      </c>
      <c r="DJ122" s="240" t="s">
        <v>507</v>
      </c>
      <c r="DK122" s="166">
        <v>2</v>
      </c>
      <c r="DL122" s="166"/>
      <c r="DM122" s="166"/>
      <c r="DN122" s="164">
        <v>0</v>
      </c>
      <c r="DO122" s="166"/>
      <c r="DP122" s="166"/>
      <c r="DQ122" s="166"/>
      <c r="DR122" s="250" t="s">
        <v>490</v>
      </c>
      <c r="DS122" s="179" t="s">
        <v>490</v>
      </c>
      <c r="DT122" s="179">
        <v>686</v>
      </c>
      <c r="DU122" s="179">
        <v>4.4000000000000004</v>
      </c>
      <c r="DV122" s="179">
        <v>95.6</v>
      </c>
      <c r="DW122" s="179" t="s">
        <v>490</v>
      </c>
      <c r="DX122" s="179" t="s">
        <v>490</v>
      </c>
      <c r="DY122" s="179" t="s">
        <v>490</v>
      </c>
      <c r="DZ122" s="179" t="s">
        <v>490</v>
      </c>
      <c r="EA122" s="188">
        <v>0</v>
      </c>
      <c r="EB122" s="149"/>
      <c r="EC122" s="242"/>
      <c r="ED122" s="242"/>
      <c r="EE122" s="166">
        <v>13</v>
      </c>
      <c r="EF122" s="166">
        <v>25</v>
      </c>
      <c r="EG122" s="166">
        <v>3</v>
      </c>
      <c r="EH122" s="242"/>
      <c r="EI122" s="243" t="s">
        <v>538</v>
      </c>
      <c r="EJ122" s="243" t="s">
        <v>538</v>
      </c>
      <c r="EK122" s="369" t="s">
        <v>538</v>
      </c>
      <c r="EL122" s="166">
        <v>1</v>
      </c>
      <c r="EM122" s="166" t="s">
        <v>534</v>
      </c>
      <c r="EN122" s="166">
        <v>3</v>
      </c>
      <c r="EO122" s="166">
        <v>1</v>
      </c>
      <c r="EP122" s="242" t="s">
        <v>1217</v>
      </c>
      <c r="EQ122" s="1230">
        <v>43968</v>
      </c>
      <c r="ER122" s="559">
        <v>12990</v>
      </c>
      <c r="ES122" s="1110">
        <v>75</v>
      </c>
      <c r="ET122" s="1110">
        <v>12216</v>
      </c>
      <c r="EU122" s="1110">
        <v>4000</v>
      </c>
      <c r="EV122" s="1110">
        <v>40560</v>
      </c>
      <c r="EW122" s="1109">
        <v>4817</v>
      </c>
      <c r="EX122" s="634">
        <f>EW122/EU122*EV122/ES122</f>
        <v>651.25840000000005</v>
      </c>
      <c r="EY122" s="1075">
        <f>L122*EX122</f>
        <v>8466.3592000000008</v>
      </c>
      <c r="EZ122" s="761"/>
      <c r="FA122" s="761"/>
      <c r="FB122" s="761"/>
      <c r="FC122" s="761"/>
      <c r="FD122" s="1137"/>
      <c r="FE122" s="1068"/>
      <c r="FF122" s="1068"/>
      <c r="FG122" s="635"/>
      <c r="FH122" s="993"/>
      <c r="FI122" s="518"/>
      <c r="FJ122" s="752"/>
      <c r="FK122" s="421"/>
      <c r="FL122" s="133"/>
      <c r="FM122" s="122"/>
      <c r="FN122" s="213">
        <f>AC122/1000</f>
        <v>0.65100000000000002</v>
      </c>
      <c r="FP122" s="141">
        <f>EW122*100/ET122</f>
        <v>39.431892599869023</v>
      </c>
      <c r="FQ122" s="247">
        <f>EX122/1000</f>
        <v>0.65125840000000002</v>
      </c>
      <c r="FR122" s="170">
        <f>DT122/EX122</f>
        <v>1.0533453388086818</v>
      </c>
      <c r="FS122" s="174">
        <v>12</v>
      </c>
      <c r="FT122" s="183" t="s">
        <v>490</v>
      </c>
      <c r="FU122" s="183" t="s">
        <v>1218</v>
      </c>
      <c r="FV122" s="183" t="s">
        <v>497</v>
      </c>
      <c r="FW122" s="125">
        <v>0</v>
      </c>
      <c r="FX122" s="188" t="s">
        <v>538</v>
      </c>
      <c r="FY122" s="125">
        <v>1</v>
      </c>
      <c r="FZ122" s="183" t="s">
        <v>1110</v>
      </c>
      <c r="GD122" s="125">
        <v>1</v>
      </c>
      <c r="GE122" s="248" t="s">
        <v>1219</v>
      </c>
      <c r="GF122" s="183" t="s">
        <v>541</v>
      </c>
      <c r="GG122" s="125">
        <v>0</v>
      </c>
      <c r="GH122" s="175">
        <v>0</v>
      </c>
      <c r="GI122" s="183" t="s">
        <v>1220</v>
      </c>
      <c r="GJ122" s="991"/>
      <c r="GK122" s="214">
        <v>44004</v>
      </c>
      <c r="GL122" s="1236" t="s">
        <v>497</v>
      </c>
      <c r="GM122" s="1231">
        <f t="shared" si="57"/>
        <v>1</v>
      </c>
      <c r="GN122" s="1147" t="s">
        <v>543</v>
      </c>
      <c r="GR122" s="1212"/>
      <c r="GS122" s="991"/>
      <c r="GT122" s="991"/>
      <c r="GV122" s="249">
        <v>0</v>
      </c>
      <c r="GW122" s="249">
        <v>0</v>
      </c>
      <c r="GX122" s="249">
        <v>194.17</v>
      </c>
      <c r="GY122" s="249">
        <v>0</v>
      </c>
      <c r="GZ122" s="249">
        <v>0</v>
      </c>
      <c r="HA122" s="249">
        <v>0</v>
      </c>
      <c r="HB122" s="249">
        <v>3661.7</v>
      </c>
      <c r="HC122" s="249">
        <v>0</v>
      </c>
      <c r="HD122" s="249">
        <v>0</v>
      </c>
      <c r="HE122" s="249">
        <v>253.59</v>
      </c>
      <c r="HF122" s="249">
        <v>0</v>
      </c>
      <c r="HG122" s="249">
        <v>0</v>
      </c>
      <c r="HH122" s="249">
        <v>408.36</v>
      </c>
      <c r="HI122" s="1022">
        <v>1</v>
      </c>
      <c r="HJ122" s="1020">
        <v>45.4</v>
      </c>
      <c r="HK122" s="1020">
        <v>87.7</v>
      </c>
      <c r="HL122" s="1043">
        <v>12438</v>
      </c>
      <c r="HM122" s="1020">
        <v>36.4</v>
      </c>
      <c r="HN122" s="1020">
        <v>90.9</v>
      </c>
      <c r="HO122" s="1043">
        <v>4633</v>
      </c>
      <c r="HP122" s="1043">
        <v>3074</v>
      </c>
      <c r="HQ122" s="1020">
        <v>62.1</v>
      </c>
      <c r="HR122" s="1020">
        <v>65.400000000000006</v>
      </c>
      <c r="HS122" s="1020">
        <v>45.7</v>
      </c>
      <c r="HT122" s="1020">
        <v>95.7</v>
      </c>
      <c r="HU122" s="1020">
        <v>100</v>
      </c>
      <c r="HV122" s="1043">
        <v>8430</v>
      </c>
      <c r="HW122" s="1020">
        <v>88.4</v>
      </c>
      <c r="HX122" s="1020">
        <v>94.6</v>
      </c>
      <c r="HY122" s="1020">
        <v>53.9</v>
      </c>
      <c r="HZ122" s="1020">
        <v>91.4</v>
      </c>
      <c r="IA122" s="1020">
        <v>98.9</v>
      </c>
      <c r="IB122" s="1043">
        <v>7284</v>
      </c>
      <c r="IC122" s="1020">
        <v>68</v>
      </c>
      <c r="ID122" s="1020">
        <v>70.900000000000006</v>
      </c>
      <c r="IE122" s="1020">
        <v>68.900000000000006</v>
      </c>
      <c r="IF122" s="1020">
        <v>98.6</v>
      </c>
      <c r="IG122" s="1043">
        <v>12640</v>
      </c>
      <c r="IH122" s="1020">
        <v>84</v>
      </c>
      <c r="II122" s="1020">
        <v>32.6</v>
      </c>
      <c r="IJ122" s="1020">
        <v>93.4</v>
      </c>
      <c r="IK122" s="1043">
        <v>5071</v>
      </c>
      <c r="IL122" s="1020">
        <v>43.2</v>
      </c>
      <c r="IM122" s="1020">
        <v>99.1</v>
      </c>
      <c r="IN122" s="1043">
        <v>5604</v>
      </c>
      <c r="IO122" s="1020">
        <v>81.400000000000006</v>
      </c>
      <c r="IP122" s="1020">
        <v>88.9</v>
      </c>
      <c r="IQ122" s="1020">
        <v>58.3</v>
      </c>
      <c r="IR122" s="1020">
        <v>77.7</v>
      </c>
      <c r="IS122" s="1020">
        <v>97.6</v>
      </c>
      <c r="IT122" s="1043">
        <v>6015</v>
      </c>
      <c r="IU122" s="1020">
        <v>62.2</v>
      </c>
      <c r="IV122" s="1020"/>
      <c r="IW122" s="1020"/>
      <c r="IX122" s="1020"/>
      <c r="IY122" s="1020"/>
      <c r="IZ122" s="1020"/>
      <c r="JA122" s="1020"/>
      <c r="JB122" s="1020"/>
      <c r="JC122" s="1020"/>
      <c r="JD122" s="1043">
        <v>31</v>
      </c>
      <c r="JE122" s="992">
        <v>2</v>
      </c>
      <c r="JF122" s="992">
        <v>3</v>
      </c>
      <c r="JG122" s="183"/>
      <c r="JH122" s="183"/>
      <c r="JI122" s="249"/>
      <c r="JJ122" s="993"/>
      <c r="JK122" s="993"/>
      <c r="JL122" s="993"/>
      <c r="JM122" s="993"/>
      <c r="JN122" s="993"/>
      <c r="JO122" s="993"/>
      <c r="JP122" s="993"/>
      <c r="JQ122" s="993"/>
      <c r="JR122" s="993"/>
      <c r="JS122" s="993"/>
      <c r="JT122" s="993"/>
      <c r="JU122" s="993"/>
      <c r="JV122" s="993"/>
      <c r="JW122" s="993"/>
      <c r="JX122" s="993"/>
      <c r="JY122" s="993"/>
      <c r="JZ122" s="993"/>
      <c r="KA122" s="993"/>
      <c r="KB122" s="993"/>
      <c r="KC122" s="993"/>
      <c r="KD122" s="993"/>
      <c r="KE122" s="993"/>
      <c r="KF122" s="993"/>
      <c r="KG122" s="993"/>
      <c r="KH122" s="993"/>
      <c r="KI122" s="993"/>
      <c r="KJ122" s="993"/>
      <c r="KK122" s="993"/>
      <c r="KL122" s="993"/>
      <c r="KM122" s="993"/>
      <c r="KN122" s="993"/>
      <c r="KO122" s="993"/>
      <c r="KP122" s="993"/>
      <c r="KQ122" s="993"/>
      <c r="KR122" s="993"/>
      <c r="KS122" s="993"/>
      <c r="KT122" s="993"/>
      <c r="KU122" s="993"/>
      <c r="KV122" s="993"/>
      <c r="KW122" s="993"/>
      <c r="KX122" s="993"/>
      <c r="KY122" s="993"/>
      <c r="KZ122" s="993"/>
      <c r="LA122" s="993"/>
      <c r="LB122" s="993"/>
      <c r="LC122" s="993"/>
      <c r="LD122" s="993"/>
      <c r="LE122" s="125"/>
      <c r="LF122" s="175"/>
      <c r="LG122" s="175"/>
      <c r="LH122" s="175"/>
      <c r="LI122" s="175"/>
      <c r="LJ122" s="175"/>
      <c r="LK122" s="175"/>
      <c r="LL122" s="175"/>
      <c r="LM122" s="175"/>
      <c r="LN122" s="175"/>
      <c r="LO122" s="175"/>
      <c r="LP122" s="175"/>
      <c r="LQ122" s="175"/>
      <c r="LR122" s="175"/>
      <c r="LS122" s="175"/>
      <c r="LT122" s="175"/>
      <c r="LU122" s="175"/>
      <c r="LV122" s="175"/>
      <c r="LW122" s="175"/>
      <c r="LX122" s="175"/>
      <c r="LY122" s="183"/>
      <c r="LZ122" s="183"/>
    </row>
    <row r="123" spans="1:338" hidden="1">
      <c r="A123" s="122">
        <v>34</v>
      </c>
      <c r="B123" s="122">
        <f>COUNTIFS($D$3:D123,D123,$F$3:F123,F123)</f>
        <v>1</v>
      </c>
      <c r="C123" s="268">
        <v>5807</v>
      </c>
      <c r="D123" s="398" t="s">
        <v>1007</v>
      </c>
      <c r="E123" s="125" t="s">
        <v>1008</v>
      </c>
      <c r="F123" s="187">
        <v>6557230460</v>
      </c>
      <c r="G123" s="125">
        <v>52</v>
      </c>
      <c r="H123" s="398" t="s">
        <v>1009</v>
      </c>
      <c r="I123" s="572" t="s">
        <v>1010</v>
      </c>
      <c r="J123" s="504" t="s">
        <v>477</v>
      </c>
      <c r="K123" s="175" t="s">
        <v>478</v>
      </c>
      <c r="L123" s="125">
        <v>8</v>
      </c>
      <c r="M123" s="125">
        <v>2</v>
      </c>
      <c r="N123" s="125"/>
      <c r="O123" s="125"/>
      <c r="P123" s="553" t="s">
        <v>1011</v>
      </c>
      <c r="Q123" s="553"/>
      <c r="R123" s="553"/>
      <c r="S123" s="547"/>
      <c r="T123" s="547"/>
      <c r="U123" s="639" t="s">
        <v>616</v>
      </c>
      <c r="V123" s="547" t="s">
        <v>550</v>
      </c>
      <c r="W123" s="640" t="s">
        <v>642</v>
      </c>
      <c r="X123" s="547" t="s">
        <v>481</v>
      </c>
      <c r="Y123" s="754" t="s">
        <v>643</v>
      </c>
      <c r="Z123" s="625"/>
      <c r="AA123" s="165"/>
      <c r="AB123" s="301">
        <v>493</v>
      </c>
      <c r="AC123" s="301"/>
      <c r="AD123" s="301"/>
      <c r="AE123" s="301"/>
      <c r="AF123" s="301"/>
      <c r="AG123" s="421" t="s">
        <v>485</v>
      </c>
      <c r="AH123" s="1009"/>
      <c r="AI123" s="122">
        <v>27.8</v>
      </c>
      <c r="AJ123" s="122">
        <v>80</v>
      </c>
      <c r="AK123" s="134">
        <v>22.24</v>
      </c>
      <c r="AL123" s="122">
        <v>58213</v>
      </c>
      <c r="AM123" s="135">
        <v>43.659750000000003</v>
      </c>
      <c r="AN123" s="122">
        <v>6</v>
      </c>
      <c r="AO123" s="1024">
        <v>34.1</v>
      </c>
      <c r="AP123" s="137">
        <v>60.7</v>
      </c>
      <c r="AQ123" s="138">
        <v>2</v>
      </c>
      <c r="AR123" s="139">
        <f t="shared" si="61"/>
        <v>96.800000000000011</v>
      </c>
      <c r="AS123" s="140">
        <f t="shared" si="62"/>
        <v>0.56177924217462927</v>
      </c>
      <c r="AT123" s="141">
        <f t="shared" si="63"/>
        <v>1.1235584843492585</v>
      </c>
      <c r="AU123" s="142">
        <f t="shared" si="64"/>
        <v>0.54385964912280704</v>
      </c>
      <c r="AV123" s="143">
        <v>18.695000000000004</v>
      </c>
      <c r="AW123" s="143">
        <f>95-AY123</f>
        <v>54.824046920821118</v>
      </c>
      <c r="AX123" s="403">
        <v>13.7</v>
      </c>
      <c r="AY123" s="143">
        <f t="shared" si="70"/>
        <v>40.175953079178882</v>
      </c>
      <c r="AZ123" s="122">
        <v>84.1</v>
      </c>
      <c r="BA123" s="146" t="s">
        <v>487</v>
      </c>
      <c r="BB123" s="147">
        <v>0.1</v>
      </c>
      <c r="BC123" s="148"/>
      <c r="BD123" s="148"/>
      <c r="BG123" s="145"/>
      <c r="BJ123" s="122">
        <v>34.1</v>
      </c>
      <c r="BK123" s="122">
        <v>65.099999999999994</v>
      </c>
      <c r="BL123" s="306">
        <v>0.52380952380952384</v>
      </c>
      <c r="BM123" s="206">
        <v>0.3</v>
      </c>
      <c r="BN123" s="153">
        <f>BM123*100/AO123</f>
        <v>0.87976539589442815</v>
      </c>
      <c r="BO123" s="143">
        <v>0.58651026392961869</v>
      </c>
      <c r="BP123" s="143">
        <v>43.25</v>
      </c>
      <c r="BQ123" s="234">
        <v>72.23</v>
      </c>
      <c r="BR123" s="152"/>
      <c r="BS123" s="289">
        <v>49.9</v>
      </c>
      <c r="BT123" s="154"/>
      <c r="BU123" s="152"/>
      <c r="BV123" s="154"/>
      <c r="BW123" s="1128"/>
      <c r="BX123" s="154"/>
      <c r="BY123" s="154"/>
      <c r="BZ123" s="154"/>
      <c r="CA123" s="154"/>
      <c r="CB123" s="154"/>
      <c r="CC123" s="154"/>
      <c r="CD123" s="154"/>
      <c r="CE123" s="143"/>
      <c r="CF123"/>
      <c r="CM123" s="145"/>
      <c r="CN123" s="145"/>
      <c r="CO123" s="145"/>
      <c r="CP123" s="148"/>
      <c r="CT123" s="145"/>
      <c r="CU123" s="145"/>
      <c r="CV123" s="145"/>
      <c r="CW123" s="145"/>
      <c r="CX123" s="145"/>
      <c r="CY123" s="149"/>
      <c r="CZ123" s="145">
        <v>3.8072720800364737E-2</v>
      </c>
      <c r="DA123" s="149" t="s">
        <v>524</v>
      </c>
      <c r="DB123" s="149" t="s">
        <v>300</v>
      </c>
      <c r="DE123" s="308"/>
      <c r="DF123" s="308"/>
      <c r="DG123" s="308"/>
      <c r="DH123" s="579"/>
      <c r="DI123" s="296" t="s">
        <v>515</v>
      </c>
      <c r="DJ123" s="361" t="s">
        <v>485</v>
      </c>
      <c r="DK123" s="162">
        <v>2</v>
      </c>
      <c r="DL123" s="163" t="s">
        <v>592</v>
      </c>
      <c r="DM123" s="166"/>
      <c r="DN123" s="164">
        <v>0</v>
      </c>
      <c r="DO123" s="163">
        <v>0</v>
      </c>
      <c r="DP123" s="168" t="s">
        <v>490</v>
      </c>
      <c r="DQ123" s="163" t="s">
        <v>490</v>
      </c>
      <c r="DR123" s="165" t="s">
        <v>490</v>
      </c>
      <c r="DS123" s="125" t="s">
        <v>490</v>
      </c>
      <c r="DT123" s="125">
        <v>493</v>
      </c>
      <c r="DU123" s="125">
        <v>1.8</v>
      </c>
      <c r="DV123" s="125">
        <v>98.2</v>
      </c>
      <c r="DW123" s="125" t="s">
        <v>490</v>
      </c>
      <c r="DX123" s="125" t="s">
        <v>490</v>
      </c>
      <c r="DY123" s="125" t="s">
        <v>490</v>
      </c>
      <c r="DZ123" s="125" t="s">
        <v>490</v>
      </c>
      <c r="EA123" s="125">
        <v>0</v>
      </c>
      <c r="EC123" s="292" t="s">
        <v>524</v>
      </c>
      <c r="ED123" s="292">
        <v>2</v>
      </c>
      <c r="EE123" s="166">
        <v>8</v>
      </c>
      <c r="EF123" s="163"/>
      <c r="EG123" s="163">
        <v>2</v>
      </c>
      <c r="EH123" s="163">
        <v>0</v>
      </c>
      <c r="EI123" s="163">
        <v>170</v>
      </c>
      <c r="EJ123" s="163">
        <v>69</v>
      </c>
      <c r="EK123" s="167">
        <f>EJ123/(EI123*EI123*0.01*0.01)</f>
        <v>23.875432525951556</v>
      </c>
      <c r="EL123" s="163">
        <v>1</v>
      </c>
      <c r="EM123" s="168" t="s">
        <v>490</v>
      </c>
      <c r="EN123" s="169">
        <v>0</v>
      </c>
      <c r="EO123" s="163">
        <v>1</v>
      </c>
      <c r="EP123" s="163">
        <v>3</v>
      </c>
      <c r="EQ123" s="1239">
        <v>42759</v>
      </c>
      <c r="ER123" s="580">
        <v>5807</v>
      </c>
      <c r="ES123" s="165"/>
      <c r="ET123" s="165"/>
      <c r="EU123" s="165"/>
      <c r="EV123" s="165"/>
      <c r="EW123" s="371"/>
      <c r="EX123" s="712"/>
      <c r="EY123" s="643"/>
      <c r="EZ123" s="165"/>
      <c r="FA123" s="165"/>
      <c r="FB123" s="165"/>
      <c r="FC123" s="165"/>
      <c r="FD123" s="506"/>
      <c r="FE123" s="643"/>
      <c r="FF123" s="643"/>
      <c r="FG123" s="713"/>
      <c r="FH123" s="614"/>
      <c r="FI123" s="590" t="e">
        <v>#DIV/0!</v>
      </c>
      <c r="FJ123" s="645">
        <v>493</v>
      </c>
      <c r="FK123" s="421" t="s">
        <v>1012</v>
      </c>
      <c r="FL123" s="133"/>
      <c r="FM123" s="122">
        <v>27.8</v>
      </c>
      <c r="FP123" s="172">
        <v>27.8</v>
      </c>
      <c r="FQ123" s="173">
        <f>DT123/1000</f>
        <v>0.49299999999999999</v>
      </c>
      <c r="FR123" s="133"/>
      <c r="FS123" s="133"/>
      <c r="GF123" s="175"/>
      <c r="GJ123" s="991"/>
      <c r="GK123" s="294">
        <v>42772</v>
      </c>
      <c r="GL123" s="1233" t="s">
        <v>497</v>
      </c>
      <c r="GM123" s="1231">
        <v>1</v>
      </c>
      <c r="GN123" s="1147"/>
      <c r="GR123" s="991"/>
      <c r="GS123" s="991"/>
      <c r="GT123" s="991"/>
      <c r="GU123" s="122"/>
      <c r="HI123" s="991"/>
      <c r="HJ123" s="991"/>
      <c r="HK123" s="991"/>
      <c r="HL123" s="991"/>
      <c r="HM123" s="991"/>
      <c r="HN123" s="991"/>
      <c r="HO123" s="1022"/>
      <c r="HP123" s="1022"/>
      <c r="HQ123" s="991"/>
      <c r="HR123" s="991"/>
      <c r="HS123" s="991"/>
      <c r="HT123" s="991"/>
      <c r="HU123" s="991"/>
      <c r="HV123" s="991"/>
      <c r="HW123" s="991"/>
      <c r="HX123" s="991"/>
      <c r="HY123" s="991"/>
      <c r="HZ123" s="991"/>
      <c r="IA123" s="991"/>
      <c r="IB123" s="1022"/>
      <c r="IC123" s="991"/>
      <c r="ID123" s="991"/>
      <c r="IE123" s="991"/>
      <c r="IF123" s="991"/>
      <c r="IG123" s="991"/>
      <c r="IH123" s="991"/>
      <c r="II123" s="991"/>
      <c r="IJ123" s="991"/>
      <c r="IK123" s="1022"/>
      <c r="IL123" s="991"/>
      <c r="IM123" s="991"/>
      <c r="IN123" s="1022"/>
      <c r="IO123" s="991"/>
      <c r="IP123" s="991"/>
      <c r="IQ123" s="991"/>
      <c r="IR123" s="991"/>
      <c r="IS123" s="991"/>
      <c r="IT123" s="1022"/>
      <c r="IU123" s="991"/>
      <c r="IV123" s="991"/>
      <c r="IW123" s="991"/>
      <c r="IX123" s="991"/>
      <c r="IY123" s="991"/>
      <c r="IZ123" s="991"/>
      <c r="JA123" s="991"/>
      <c r="JB123" s="991"/>
      <c r="JC123" s="991"/>
      <c r="JD123" s="991"/>
      <c r="JE123" s="991"/>
      <c r="JF123" s="991"/>
      <c r="JG123" s="125"/>
      <c r="JH123" s="125"/>
      <c r="JI123" s="125"/>
      <c r="JJ123" s="993"/>
      <c r="JK123" s="993"/>
      <c r="JL123" s="993"/>
      <c r="JM123" s="993"/>
      <c r="JN123" s="993"/>
      <c r="JO123" s="993"/>
      <c r="JP123" s="993"/>
      <c r="JQ123" s="993"/>
      <c r="JR123" s="993"/>
      <c r="JS123" s="993"/>
      <c r="JT123" s="993"/>
      <c r="JU123" s="993"/>
      <c r="JV123" s="993"/>
      <c r="JW123" s="993"/>
      <c r="JX123" s="993"/>
      <c r="JY123" s="993"/>
      <c r="JZ123" s="993"/>
      <c r="KA123" s="993"/>
      <c r="KB123" s="993"/>
      <c r="KC123" s="993"/>
      <c r="KD123" s="993"/>
      <c r="KE123" s="993"/>
      <c r="KF123" s="993"/>
      <c r="KG123" s="993"/>
      <c r="KH123" s="993"/>
      <c r="KI123" s="993"/>
      <c r="KJ123" s="993"/>
      <c r="KK123" s="993"/>
      <c r="KL123" s="993"/>
      <c r="KM123" s="993"/>
      <c r="KN123" s="993"/>
      <c r="KO123" s="993"/>
      <c r="KP123" s="993"/>
      <c r="KQ123" s="993"/>
      <c r="KR123" s="993"/>
      <c r="KS123" s="993"/>
      <c r="KT123" s="993"/>
      <c r="KU123" s="993"/>
      <c r="KV123" s="993"/>
      <c r="KW123" s="993"/>
      <c r="KX123" s="993"/>
      <c r="KY123" s="993"/>
      <c r="KZ123" s="993"/>
      <c r="LA123" s="993"/>
      <c r="LB123" s="993"/>
      <c r="LC123" s="993"/>
      <c r="LD123" s="993"/>
      <c r="LE123" s="125"/>
      <c r="LF123" s="125"/>
      <c r="LG123" s="125"/>
      <c r="LH123" s="125"/>
      <c r="LI123" s="125"/>
      <c r="LJ123" s="125"/>
      <c r="LK123" s="125"/>
      <c r="LL123" s="125"/>
      <c r="LM123" s="125"/>
      <c r="LN123" s="125"/>
      <c r="LO123" s="125"/>
      <c r="LP123" s="125"/>
      <c r="LQ123" s="125"/>
      <c r="LR123" s="175"/>
      <c r="LS123" s="175"/>
      <c r="LT123" s="175"/>
      <c r="LU123" s="175"/>
      <c r="LV123" s="175"/>
      <c r="LW123" s="175"/>
      <c r="LX123" s="175"/>
      <c r="LY123" s="183"/>
      <c r="LZ123" s="183"/>
    </row>
    <row r="124" spans="1:338" hidden="1">
      <c r="A124" s="122">
        <v>38</v>
      </c>
      <c r="B124" s="122">
        <v>1</v>
      </c>
      <c r="C124" s="184">
        <v>8028</v>
      </c>
      <c r="D124" s="398" t="s">
        <v>628</v>
      </c>
      <c r="E124" s="188" t="s">
        <v>621</v>
      </c>
      <c r="F124" s="187">
        <v>7203315350</v>
      </c>
      <c r="G124" s="125">
        <v>46</v>
      </c>
      <c r="H124" s="398" t="s">
        <v>1122</v>
      </c>
      <c r="I124" s="503" t="s">
        <v>1123</v>
      </c>
      <c r="J124" s="504" t="s">
        <v>477</v>
      </c>
      <c r="K124" s="175" t="s">
        <v>478</v>
      </c>
      <c r="L124" s="125">
        <v>6</v>
      </c>
      <c r="M124" s="125">
        <v>2</v>
      </c>
      <c r="N124" s="188" t="s">
        <v>513</v>
      </c>
      <c r="O124" s="125"/>
      <c r="P124" s="188" t="s">
        <v>597</v>
      </c>
      <c r="Q124" s="125"/>
      <c r="R124" s="125"/>
      <c r="S124" s="608" t="s">
        <v>503</v>
      </c>
      <c r="T124" s="573" t="s">
        <v>523</v>
      </c>
      <c r="U124" s="574" t="s">
        <v>484</v>
      </c>
      <c r="V124" s="576" t="s">
        <v>505</v>
      </c>
      <c r="W124" s="575"/>
      <c r="X124" s="530" t="s">
        <v>484</v>
      </c>
      <c r="Y124" s="576" t="s">
        <v>484</v>
      </c>
      <c r="Z124" s="1097"/>
      <c r="AA124" s="1083"/>
      <c r="AB124" s="125"/>
      <c r="AC124" s="991"/>
      <c r="AD124" s="991"/>
      <c r="AE124" s="991"/>
      <c r="AF124" s="991"/>
      <c r="AG124" s="1018" t="s">
        <v>485</v>
      </c>
      <c r="AH124" s="993"/>
      <c r="AK124" s="134"/>
      <c r="AM124" s="135"/>
      <c r="AO124" s="1024">
        <v>37.1</v>
      </c>
      <c r="AP124" s="137">
        <v>55.4</v>
      </c>
      <c r="AQ124" s="138">
        <v>5.33</v>
      </c>
      <c r="AR124" s="139">
        <f t="shared" si="61"/>
        <v>97.83</v>
      </c>
      <c r="AS124" s="140">
        <f t="shared" si="62"/>
        <v>0.66967509025270766</v>
      </c>
      <c r="AT124" s="141">
        <f t="shared" si="63"/>
        <v>3.5693682310469317</v>
      </c>
      <c r="AU124" s="142">
        <f t="shared" si="64"/>
        <v>0.61090070805203367</v>
      </c>
      <c r="AV124" s="143">
        <v>33.441940000000002</v>
      </c>
      <c r="AW124" s="143">
        <f>95-AY124</f>
        <v>90.14</v>
      </c>
      <c r="AX124" s="144">
        <v>1.8030600000000001</v>
      </c>
      <c r="AY124" s="145">
        <v>4.8600000000000003</v>
      </c>
      <c r="AZ124" s="149" t="s">
        <v>487</v>
      </c>
      <c r="BA124" s="204">
        <v>17.14</v>
      </c>
      <c r="BB124" s="205">
        <v>0.18</v>
      </c>
      <c r="BC124" s="148"/>
      <c r="BD124" s="148"/>
      <c r="BE124" s="149"/>
      <c r="BF124" s="149"/>
      <c r="BG124" s="145"/>
      <c r="BH124" s="149"/>
      <c r="BJ124" s="149">
        <v>22.3</v>
      </c>
      <c r="BK124" s="149">
        <v>78.3</v>
      </c>
      <c r="BL124" s="306">
        <v>0.28480204342273308</v>
      </c>
      <c r="BM124" s="206">
        <v>0.54</v>
      </c>
      <c r="BN124" s="153">
        <f>BM124*100/AO124</f>
        <v>1.4555256064690025</v>
      </c>
      <c r="BO124" s="149" t="s">
        <v>487</v>
      </c>
      <c r="BP124" s="145">
        <v>77</v>
      </c>
      <c r="BQ124" s="217">
        <v>75.7</v>
      </c>
      <c r="BR124" s="152"/>
      <c r="BS124" s="153">
        <f>BX124+BZ124</f>
        <v>62.5</v>
      </c>
      <c r="BT124" s="153">
        <v>91.4</v>
      </c>
      <c r="BU124" s="174">
        <v>12205</v>
      </c>
      <c r="BV124" s="153">
        <v>8.5999999999999943</v>
      </c>
      <c r="BW124" s="1039">
        <v>51.3</v>
      </c>
      <c r="BX124" s="153">
        <v>43.2</v>
      </c>
      <c r="BY124" s="153">
        <v>24.4</v>
      </c>
      <c r="BZ124" s="153">
        <v>19.3</v>
      </c>
      <c r="CA124" s="153">
        <v>10.9</v>
      </c>
      <c r="CB124" s="153">
        <v>28.3</v>
      </c>
      <c r="CC124" s="153">
        <v>16</v>
      </c>
      <c r="CD124" s="153">
        <v>0.93</v>
      </c>
      <c r="CL124" s="143">
        <f>BX124/BZ124</f>
        <v>2.2383419689119171</v>
      </c>
      <c r="CM124" s="145"/>
      <c r="CN124" s="145"/>
      <c r="CO124" s="145"/>
      <c r="CP124" s="148"/>
      <c r="CQ124" s="149"/>
      <c r="CR124" s="149"/>
      <c r="CS124" s="149"/>
      <c r="CT124" s="145"/>
      <c r="CU124" s="145"/>
      <c r="CV124" s="145"/>
      <c r="CW124" s="145"/>
      <c r="CX124" s="145"/>
      <c r="CY124" s="209"/>
      <c r="CZ124" s="145"/>
      <c r="DA124" s="209">
        <v>3</v>
      </c>
      <c r="DB124" s="149" t="s">
        <v>488</v>
      </c>
      <c r="DE124" s="125"/>
      <c r="DF124" s="125"/>
      <c r="DG124" s="125"/>
      <c r="DH124" s="414"/>
      <c r="DI124" s="160" t="s">
        <v>489</v>
      </c>
      <c r="DJ124" s="220" t="s">
        <v>485</v>
      </c>
      <c r="DK124" s="162">
        <v>2</v>
      </c>
      <c r="DL124" s="166"/>
      <c r="DM124" s="166"/>
      <c r="DN124" s="164">
        <v>0</v>
      </c>
      <c r="DO124" s="166"/>
      <c r="DP124" s="168"/>
      <c r="DQ124" s="166"/>
      <c r="DR124" s="165" t="s">
        <v>490</v>
      </c>
      <c r="DS124" s="125" t="s">
        <v>490</v>
      </c>
      <c r="DT124" s="125">
        <v>528</v>
      </c>
      <c r="DU124" s="125">
        <v>9.1</v>
      </c>
      <c r="DV124" s="125">
        <v>90.9</v>
      </c>
      <c r="DW124" s="125" t="s">
        <v>490</v>
      </c>
      <c r="DX124" s="125" t="s">
        <v>490</v>
      </c>
      <c r="DY124" s="125" t="s">
        <v>490</v>
      </c>
      <c r="DZ124" s="125" t="s">
        <v>490</v>
      </c>
      <c r="EA124" s="125">
        <v>0</v>
      </c>
      <c r="EB124" s="149" t="s">
        <v>1124</v>
      </c>
      <c r="EC124" s="166"/>
      <c r="ED124" s="166">
        <v>2</v>
      </c>
      <c r="EE124" s="166">
        <v>6</v>
      </c>
      <c r="EF124" s="166"/>
      <c r="EG124" s="166">
        <v>2</v>
      </c>
      <c r="EH124" s="166">
        <v>1</v>
      </c>
      <c r="EI124" s="166">
        <v>173</v>
      </c>
      <c r="EJ124" s="166">
        <v>110</v>
      </c>
      <c r="EK124" s="167">
        <f>EJ124/(EI124*EI124*0.01*0.01)</f>
        <v>36.753650305723546</v>
      </c>
      <c r="EL124" s="166">
        <v>2</v>
      </c>
      <c r="EM124" s="168" t="s">
        <v>490</v>
      </c>
      <c r="EN124" s="166">
        <v>2</v>
      </c>
      <c r="EO124" s="166">
        <v>1</v>
      </c>
      <c r="EP124" s="166">
        <v>4</v>
      </c>
      <c r="EQ124" s="1230">
        <v>43108</v>
      </c>
      <c r="ER124" s="506">
        <v>8028</v>
      </c>
      <c r="ES124" s="1008">
        <v>75</v>
      </c>
      <c r="ET124" s="1083">
        <v>12367</v>
      </c>
      <c r="EU124" s="1083">
        <v>2</v>
      </c>
      <c r="EV124" s="1074">
        <v>329.78666666666669</v>
      </c>
      <c r="EW124" s="1083">
        <v>7393</v>
      </c>
      <c r="EX124" s="695">
        <v>197.14666666666668</v>
      </c>
      <c r="EY124" s="1075">
        <v>1182.8800000000001</v>
      </c>
      <c r="EZ124" s="1083"/>
      <c r="FA124" s="1083"/>
      <c r="FB124" s="1083"/>
      <c r="FC124" s="1083"/>
      <c r="FD124" s="1083"/>
      <c r="FE124" s="1083"/>
      <c r="FF124" s="1083"/>
      <c r="FG124" s="759"/>
      <c r="FH124" s="1112">
        <v>2.6782091167320439</v>
      </c>
      <c r="FI124" s="719"/>
      <c r="FJ124" s="645">
        <v>528</v>
      </c>
      <c r="FK124" s="1154" t="s">
        <v>485</v>
      </c>
      <c r="FL124" s="133"/>
      <c r="FM124" s="172">
        <v>59.780059836662083</v>
      </c>
      <c r="FN124" s="213">
        <f>EX124/1000</f>
        <v>0.19714666666666666</v>
      </c>
      <c r="FP124" s="172">
        <v>59.780059836662083</v>
      </c>
      <c r="FQ124" s="213">
        <v>0.19714666666666666</v>
      </c>
      <c r="FR124" s="222">
        <f>DT124/EX124</f>
        <v>2.6782091167320439</v>
      </c>
      <c r="FS124" s="222"/>
      <c r="FT124" s="223"/>
      <c r="FU124" s="223"/>
      <c r="FV124" s="223"/>
      <c r="GF124" s="175"/>
      <c r="GJ124" s="991"/>
      <c r="GK124" s="214">
        <v>43159</v>
      </c>
      <c r="GL124" s="1232" t="s">
        <v>497</v>
      </c>
      <c r="GM124" s="1231">
        <f>DATEDIF(EQ124,GK124,"m")</f>
        <v>1</v>
      </c>
      <c r="GN124" s="1147"/>
      <c r="GP124" s="179">
        <v>1.5425231540587505</v>
      </c>
      <c r="GR124" s="991"/>
      <c r="GS124" s="991"/>
      <c r="GT124" s="991"/>
      <c r="GU124" s="122"/>
      <c r="HI124" s="991"/>
      <c r="HJ124" s="991"/>
      <c r="HK124" s="991"/>
      <c r="HL124" s="991"/>
      <c r="HM124" s="991"/>
      <c r="HN124" s="991"/>
      <c r="HO124" s="1022"/>
      <c r="HP124" s="1022"/>
      <c r="HQ124" s="991"/>
      <c r="HR124" s="991"/>
      <c r="HS124" s="991"/>
      <c r="HT124" s="991"/>
      <c r="HU124" s="991"/>
      <c r="HV124" s="991"/>
      <c r="HW124" s="991"/>
      <c r="HX124" s="991"/>
      <c r="HY124" s="991"/>
      <c r="HZ124" s="991"/>
      <c r="IA124" s="991"/>
      <c r="IB124" s="1022"/>
      <c r="IC124" s="991"/>
      <c r="ID124" s="991"/>
      <c r="IE124" s="991"/>
      <c r="IF124" s="991"/>
      <c r="IG124" s="991"/>
      <c r="IH124" s="991"/>
      <c r="II124" s="991"/>
      <c r="IJ124" s="991"/>
      <c r="IK124" s="1022"/>
      <c r="IL124" s="991"/>
      <c r="IM124" s="991"/>
      <c r="IN124" s="1022"/>
      <c r="IO124" s="991"/>
      <c r="IP124" s="991"/>
      <c r="IQ124" s="991"/>
      <c r="IR124" s="991"/>
      <c r="IS124" s="991"/>
      <c r="IT124" s="1022"/>
      <c r="IU124" s="991"/>
      <c r="IV124" s="991"/>
      <c r="IW124" s="991"/>
      <c r="IX124" s="991"/>
      <c r="IY124" s="991"/>
      <c r="IZ124" s="991"/>
      <c r="JA124" s="991"/>
      <c r="JB124" s="991"/>
      <c r="JC124" s="991"/>
      <c r="JD124" s="991"/>
      <c r="JE124" s="991"/>
      <c r="JF124" s="991"/>
      <c r="JG124" s="125"/>
      <c r="JH124" s="125"/>
      <c r="JI124" s="125"/>
      <c r="JJ124" s="993"/>
      <c r="JK124" s="993"/>
      <c r="JL124" s="993"/>
      <c r="JM124" s="993"/>
      <c r="JN124" s="993"/>
      <c r="JO124" s="993"/>
      <c r="JP124" s="993"/>
      <c r="JQ124" s="993"/>
      <c r="JR124" s="993"/>
      <c r="JS124" s="993"/>
      <c r="JT124" s="993"/>
      <c r="JU124" s="993"/>
      <c r="JV124" s="993"/>
      <c r="JW124" s="993"/>
      <c r="JX124" s="993"/>
      <c r="JY124" s="993"/>
      <c r="JZ124" s="993"/>
      <c r="KA124" s="993"/>
      <c r="KB124" s="993"/>
      <c r="KC124" s="993"/>
      <c r="KD124" s="993"/>
      <c r="KE124" s="993"/>
      <c r="KF124" s="993"/>
      <c r="KG124" s="993"/>
      <c r="KH124" s="993"/>
      <c r="KI124" s="993"/>
      <c r="KJ124" s="993"/>
      <c r="KK124" s="993"/>
      <c r="KL124" s="993"/>
      <c r="KM124" s="993"/>
      <c r="KN124" s="993"/>
      <c r="KO124" s="993"/>
      <c r="KP124" s="993"/>
      <c r="KQ124" s="993"/>
      <c r="KR124" s="993"/>
      <c r="KS124" s="993"/>
      <c r="KT124" s="993"/>
      <c r="KU124" s="993"/>
      <c r="KV124" s="993"/>
      <c r="KW124" s="993"/>
      <c r="KX124" s="993"/>
      <c r="KY124" s="993"/>
      <c r="KZ124" s="993"/>
      <c r="LA124" s="993"/>
      <c r="LB124" s="993"/>
      <c r="LC124" s="993"/>
      <c r="LD124" s="993"/>
      <c r="LE124" s="125"/>
      <c r="LF124" s="125"/>
      <c r="LG124" s="125"/>
      <c r="LH124" s="125"/>
      <c r="LI124" s="125"/>
      <c r="LJ124" s="125"/>
      <c r="LK124" s="125"/>
      <c r="LL124" s="125"/>
      <c r="LM124" s="125"/>
      <c r="LN124" s="125"/>
      <c r="LO124" s="125"/>
      <c r="LP124" s="125"/>
      <c r="LQ124" s="125"/>
      <c r="LR124" s="175"/>
      <c r="LS124" s="175"/>
      <c r="LT124" s="175"/>
      <c r="LU124" s="175"/>
      <c r="LV124" s="175"/>
      <c r="LW124" s="175"/>
      <c r="LX124" s="175"/>
      <c r="LY124" s="183"/>
      <c r="LZ124" s="183"/>
    </row>
    <row r="125" spans="1:338" ht="14.45" hidden="1" customHeight="1">
      <c r="A125" s="122">
        <v>210</v>
      </c>
      <c r="B125" s="122">
        <f>COUNTIFS($D$3:D125,D125,$F$3:F125,F125)</f>
        <v>1</v>
      </c>
      <c r="C125" s="268">
        <v>6993</v>
      </c>
      <c r="D125" s="398" t="s">
        <v>1013</v>
      </c>
      <c r="E125" s="125" t="s">
        <v>873</v>
      </c>
      <c r="F125" s="187">
        <v>7462085323</v>
      </c>
      <c r="G125" s="125">
        <v>43</v>
      </c>
      <c r="H125" s="398" t="s">
        <v>1066</v>
      </c>
      <c r="I125" s="572" t="s">
        <v>1067</v>
      </c>
      <c r="J125" s="504" t="s">
        <v>477</v>
      </c>
      <c r="K125" s="175" t="s">
        <v>478</v>
      </c>
      <c r="L125" s="125">
        <v>10</v>
      </c>
      <c r="M125" s="125">
        <v>2</v>
      </c>
      <c r="N125" s="125"/>
      <c r="O125" s="125"/>
      <c r="P125" s="553" t="s">
        <v>590</v>
      </c>
      <c r="Q125" s="553"/>
      <c r="R125" s="553"/>
      <c r="S125" s="530" t="s">
        <v>550</v>
      </c>
      <c r="T125" s="573" t="s">
        <v>481</v>
      </c>
      <c r="U125" s="574" t="s">
        <v>660</v>
      </c>
      <c r="V125" s="530" t="s">
        <v>481</v>
      </c>
      <c r="W125" s="575" t="s">
        <v>483</v>
      </c>
      <c r="X125" s="530" t="s">
        <v>484</v>
      </c>
      <c r="Y125" s="576" t="s">
        <v>653</v>
      </c>
      <c r="Z125" s="1097"/>
      <c r="AA125" s="1083"/>
      <c r="AB125" s="301" t="s">
        <v>481</v>
      </c>
      <c r="AC125" s="994"/>
      <c r="AD125" s="994"/>
      <c r="AE125" s="994"/>
      <c r="AF125" s="994"/>
      <c r="AG125" s="1124" t="s">
        <v>485</v>
      </c>
      <c r="AH125" s="1007" t="s">
        <v>1068</v>
      </c>
      <c r="AI125" s="122">
        <v>11.8</v>
      </c>
      <c r="AJ125" s="122">
        <v>80.7</v>
      </c>
      <c r="AK125" s="134">
        <v>9.5226000000000006</v>
      </c>
      <c r="AL125" s="122">
        <v>53611</v>
      </c>
      <c r="AM125" s="135">
        <v>21.444400000000002</v>
      </c>
      <c r="AN125" s="122">
        <v>4</v>
      </c>
      <c r="AO125" s="1024">
        <v>48.7</v>
      </c>
      <c r="AP125" s="137">
        <v>45.5</v>
      </c>
      <c r="AQ125" s="138">
        <v>2.5099999999999998</v>
      </c>
      <c r="AR125" s="139">
        <f t="shared" si="61"/>
        <v>96.710000000000008</v>
      </c>
      <c r="AS125" s="140">
        <f t="shared" si="62"/>
        <v>1.0703296703296703</v>
      </c>
      <c r="AT125" s="141">
        <f t="shared" si="63"/>
        <v>2.6865274725274721</v>
      </c>
      <c r="AU125" s="142">
        <f t="shared" si="64"/>
        <v>1.0143720058321184</v>
      </c>
      <c r="AV125" s="143">
        <v>41.965000000000011</v>
      </c>
      <c r="AW125" s="143">
        <f>95-AY125</f>
        <v>86.170431211498979</v>
      </c>
      <c r="AX125" s="144">
        <v>4.3</v>
      </c>
      <c r="AY125" s="145">
        <f>AX125*100/AO125</f>
        <v>8.8295687885010263</v>
      </c>
      <c r="AZ125" s="338">
        <v>1.94</v>
      </c>
      <c r="BA125" s="204"/>
      <c r="BB125" s="305">
        <v>0.15</v>
      </c>
      <c r="BC125" s="148"/>
      <c r="BD125" s="148"/>
      <c r="BG125" s="145"/>
      <c r="BI125" s="234">
        <v>9.17</v>
      </c>
      <c r="BJ125" s="143">
        <v>36.5</v>
      </c>
      <c r="BK125" s="143">
        <v>62.5</v>
      </c>
      <c r="BL125" s="150">
        <v>0.58263305322128844</v>
      </c>
      <c r="BM125" s="151" t="s">
        <v>487</v>
      </c>
      <c r="BN125" s="122" t="s">
        <v>487</v>
      </c>
      <c r="BO125" s="149" t="s">
        <v>487</v>
      </c>
      <c r="BP125" s="152">
        <v>24</v>
      </c>
      <c r="BQ125" s="307">
        <v>31.099999999999998</v>
      </c>
      <c r="BR125" s="218">
        <v>82252.14285714287</v>
      </c>
      <c r="BS125" s="153">
        <f>BX125+BZ125</f>
        <v>12.129999999999999</v>
      </c>
      <c r="BT125" s="152">
        <v>87.2</v>
      </c>
      <c r="BU125" s="218">
        <v>8799.5</v>
      </c>
      <c r="BV125" s="152">
        <f>100-BT125</f>
        <v>12.799999999999997</v>
      </c>
      <c r="BW125" s="1039">
        <f>BY125+CA125+CC125</f>
        <v>45.422650000000004</v>
      </c>
      <c r="BX125" s="152">
        <v>2.2599999999999998</v>
      </c>
      <c r="BY125" s="145">
        <f>BX125*AP125/100</f>
        <v>1.0282999999999998</v>
      </c>
      <c r="BZ125" s="152">
        <v>9.8699999999999992</v>
      </c>
      <c r="CA125" s="145">
        <f>BZ125*AP125/100</f>
        <v>4.49085</v>
      </c>
      <c r="CB125" s="152">
        <v>87.7</v>
      </c>
      <c r="CC125" s="145">
        <f>CB125*AP125/100</f>
        <v>39.903500000000001</v>
      </c>
      <c r="CD125" s="208"/>
      <c r="CE125" s="264">
        <v>97.7</v>
      </c>
      <c r="CF125" s="265">
        <v>9113.6666666666661</v>
      </c>
      <c r="CG125" s="264">
        <v>94.7</v>
      </c>
      <c r="CH125" s="265">
        <v>6762.894736842105</v>
      </c>
      <c r="CI125" s="264">
        <v>19.100000000000001</v>
      </c>
      <c r="CJ125" s="264">
        <v>28.4</v>
      </c>
      <c r="CK125" s="265">
        <v>4129.9444444444443</v>
      </c>
      <c r="CL125" s="157">
        <f>BX125/BZ125</f>
        <v>0.22897669706180343</v>
      </c>
      <c r="CM125" s="145"/>
      <c r="CN125" s="145"/>
      <c r="CO125" s="145"/>
      <c r="CP125" s="148"/>
      <c r="CT125" s="145"/>
      <c r="CU125" s="145"/>
      <c r="CV125" s="145"/>
      <c r="CW125" s="145"/>
      <c r="CX125" s="145"/>
      <c r="CY125" s="158"/>
      <c r="CZ125" s="145"/>
      <c r="DA125" s="158" t="s">
        <v>1069</v>
      </c>
      <c r="DB125" s="158" t="s">
        <v>301</v>
      </c>
      <c r="DE125" s="308"/>
      <c r="DF125" s="308"/>
      <c r="DG125" s="308"/>
      <c r="DH125" s="579"/>
      <c r="DI125" s="296" t="s">
        <v>515</v>
      </c>
      <c r="DJ125" s="161" t="s">
        <v>485</v>
      </c>
      <c r="DK125" s="162">
        <v>2</v>
      </c>
      <c r="DL125" s="163" t="s">
        <v>592</v>
      </c>
      <c r="DM125" s="163" t="s">
        <v>592</v>
      </c>
      <c r="DN125" s="164">
        <v>0</v>
      </c>
      <c r="DO125" s="163">
        <v>0</v>
      </c>
      <c r="DP125" s="168" t="s">
        <v>490</v>
      </c>
      <c r="DQ125" s="163" t="s">
        <v>490</v>
      </c>
      <c r="DR125" s="165" t="s">
        <v>490</v>
      </c>
      <c r="DS125" s="125" t="s">
        <v>490</v>
      </c>
      <c r="DT125" s="125" t="s">
        <v>490</v>
      </c>
      <c r="DU125" s="125" t="s">
        <v>490</v>
      </c>
      <c r="DV125" s="125" t="s">
        <v>490</v>
      </c>
      <c r="DW125" s="125" t="s">
        <v>490</v>
      </c>
      <c r="DX125" s="125" t="s">
        <v>490</v>
      </c>
      <c r="DY125" s="125" t="s">
        <v>490</v>
      </c>
      <c r="DZ125" s="125" t="s">
        <v>490</v>
      </c>
      <c r="EA125" s="125">
        <v>0</v>
      </c>
      <c r="EB125" s="395"/>
      <c r="EC125" s="163" t="s">
        <v>1069</v>
      </c>
      <c r="ED125" s="163">
        <v>2</v>
      </c>
      <c r="EE125" s="166">
        <v>10</v>
      </c>
      <c r="EF125" s="163">
        <v>10</v>
      </c>
      <c r="EG125" s="163">
        <v>2</v>
      </c>
      <c r="EH125" s="163">
        <v>0</v>
      </c>
      <c r="EI125" s="163">
        <v>173</v>
      </c>
      <c r="EJ125" s="163">
        <v>66</v>
      </c>
      <c r="EK125" s="167">
        <f>EJ125/(EI125*EI125*0.01*0.01)</f>
        <v>22.052190183434128</v>
      </c>
      <c r="EL125" s="163">
        <v>0</v>
      </c>
      <c r="EM125" s="168" t="s">
        <v>490</v>
      </c>
      <c r="EN125" s="163">
        <v>1</v>
      </c>
      <c r="EO125" s="163">
        <v>0</v>
      </c>
      <c r="EP125" s="163">
        <v>4</v>
      </c>
      <c r="EQ125" s="1238">
        <v>42928</v>
      </c>
      <c r="ER125" s="580">
        <v>6993</v>
      </c>
      <c r="ES125" s="1083"/>
      <c r="ET125" s="1083"/>
      <c r="EU125" s="1083"/>
      <c r="EV125" s="1083"/>
      <c r="EW125" s="1083"/>
      <c r="EX125" s="637"/>
      <c r="EY125" s="1135"/>
      <c r="EZ125" s="1083">
        <v>50</v>
      </c>
      <c r="FA125" s="1083">
        <v>565000</v>
      </c>
      <c r="FB125" s="1083">
        <v>10</v>
      </c>
      <c r="FC125" s="1074">
        <v>1130</v>
      </c>
      <c r="FD125" s="1140">
        <v>133.34</v>
      </c>
      <c r="FE125" s="1140"/>
      <c r="FF125" s="1135"/>
      <c r="FG125" s="638"/>
      <c r="FH125" s="1081"/>
      <c r="FI125" s="590"/>
      <c r="FJ125" s="645" t="s">
        <v>481</v>
      </c>
      <c r="FK125" s="1124" t="s">
        <v>1070</v>
      </c>
      <c r="FL125" s="122" t="s">
        <v>1071</v>
      </c>
      <c r="FM125" s="122">
        <v>11.8</v>
      </c>
      <c r="FN125" s="446"/>
      <c r="FO125" s="396"/>
      <c r="FP125" s="172">
        <v>11.8</v>
      </c>
      <c r="FQ125" s="213">
        <f>FD125/1000</f>
        <v>0.13334000000000001</v>
      </c>
      <c r="FR125" s="133"/>
      <c r="FS125" s="133"/>
      <c r="GF125" s="175"/>
      <c r="GJ125" s="991"/>
      <c r="GK125" s="294">
        <v>42975</v>
      </c>
      <c r="GL125" s="1260" t="s">
        <v>497</v>
      </c>
      <c r="GM125" s="1231">
        <f>DATEDIF(EQ125,GK125,"m")</f>
        <v>1</v>
      </c>
      <c r="GN125" s="1147"/>
      <c r="GP125" s="179">
        <v>0.78662673828125007</v>
      </c>
      <c r="GR125" s="991"/>
      <c r="GS125" s="991"/>
      <c r="GT125" s="991"/>
      <c r="GU125" s="122"/>
      <c r="HI125" s="991"/>
      <c r="HJ125" s="991"/>
      <c r="HK125" s="991"/>
      <c r="HL125" s="991"/>
      <c r="HM125" s="991"/>
      <c r="HN125" s="991"/>
      <c r="HO125" s="1022"/>
      <c r="HP125" s="1022"/>
      <c r="HQ125" s="991"/>
      <c r="HR125" s="991"/>
      <c r="HS125" s="991"/>
      <c r="HT125" s="991"/>
      <c r="HU125" s="991"/>
      <c r="HV125" s="991"/>
      <c r="HW125" s="991"/>
      <c r="HX125" s="991"/>
      <c r="HY125" s="991"/>
      <c r="HZ125" s="991"/>
      <c r="IA125" s="991"/>
      <c r="IB125" s="1022"/>
      <c r="IC125" s="991"/>
      <c r="ID125" s="991"/>
      <c r="IE125" s="991"/>
      <c r="IF125" s="991"/>
      <c r="IG125" s="991"/>
      <c r="IH125" s="991"/>
      <c r="II125" s="991"/>
      <c r="IJ125" s="991"/>
      <c r="IK125" s="1022"/>
      <c r="IL125" s="991"/>
      <c r="IM125" s="991"/>
      <c r="IN125" s="1022"/>
      <c r="IO125" s="991"/>
      <c r="IP125" s="991"/>
      <c r="IQ125" s="991"/>
      <c r="IR125" s="991"/>
      <c r="IS125" s="991"/>
      <c r="IT125" s="1022"/>
      <c r="IU125" s="991"/>
      <c r="IV125" s="991"/>
      <c r="IW125" s="991"/>
      <c r="IX125" s="991"/>
      <c r="IY125" s="991"/>
      <c r="IZ125" s="991"/>
      <c r="JA125" s="991"/>
      <c r="JB125" s="991"/>
      <c r="JC125" s="991"/>
      <c r="JD125" s="991"/>
      <c r="JE125" s="991"/>
      <c r="JF125" s="991"/>
      <c r="JG125" s="125"/>
      <c r="JH125" s="125"/>
      <c r="JI125" s="125"/>
      <c r="JJ125" s="993"/>
      <c r="JK125" s="993"/>
      <c r="JL125" s="993"/>
      <c r="JM125" s="993"/>
      <c r="JN125" s="993"/>
      <c r="JO125" s="993"/>
      <c r="JP125" s="993"/>
      <c r="JQ125" s="993"/>
      <c r="JR125" s="993"/>
      <c r="JS125" s="993"/>
      <c r="JT125" s="993"/>
      <c r="JU125" s="993"/>
      <c r="JV125" s="993"/>
      <c r="JW125" s="993"/>
      <c r="JX125" s="993"/>
      <c r="JY125" s="993"/>
      <c r="JZ125" s="993"/>
      <c r="KA125" s="993"/>
      <c r="KB125" s="993"/>
      <c r="KC125" s="993"/>
      <c r="KD125" s="993"/>
      <c r="KE125" s="993"/>
      <c r="KF125" s="993"/>
      <c r="KG125" s="993"/>
      <c r="KH125" s="993"/>
      <c r="KI125" s="993"/>
      <c r="KJ125" s="993"/>
      <c r="KK125" s="993"/>
      <c r="KL125" s="993"/>
      <c r="KM125" s="993"/>
      <c r="KN125" s="993"/>
      <c r="KO125" s="993"/>
      <c r="KP125" s="993"/>
      <c r="KQ125" s="993"/>
      <c r="KR125" s="993"/>
      <c r="KS125" s="993"/>
      <c r="KT125" s="993"/>
      <c r="KU125" s="993"/>
      <c r="KV125" s="993"/>
      <c r="KW125" s="993"/>
      <c r="KX125" s="993"/>
      <c r="KY125" s="993"/>
      <c r="KZ125" s="993"/>
      <c r="LA125" s="993"/>
      <c r="LB125" s="993"/>
      <c r="LC125" s="993"/>
      <c r="LD125" s="993"/>
      <c r="LE125" s="125"/>
      <c r="LF125" s="125"/>
      <c r="LG125" s="125"/>
      <c r="LH125" s="125"/>
      <c r="LI125" s="125"/>
      <c r="LJ125" s="125"/>
      <c r="LK125" s="125"/>
      <c r="LL125" s="125"/>
      <c r="LM125" s="125"/>
      <c r="LN125" s="125"/>
      <c r="LO125" s="125"/>
      <c r="LP125" s="125"/>
      <c r="LQ125" s="125"/>
      <c r="LR125" s="175"/>
      <c r="LS125" s="175"/>
      <c r="LT125" s="175"/>
      <c r="LU125" s="175"/>
      <c r="LV125" s="175"/>
      <c r="LW125" s="175"/>
      <c r="LX125" s="175"/>
      <c r="LY125" s="183"/>
      <c r="LZ125" s="183"/>
    </row>
    <row r="126" spans="1:338" ht="14.45" hidden="1" customHeight="1">
      <c r="A126" s="122">
        <v>184</v>
      </c>
      <c r="B126" s="122">
        <f>COUNTIFS($D$3:D126,D126,$F$3:F126,F126)</f>
        <v>1</v>
      </c>
      <c r="C126" s="184">
        <v>13138</v>
      </c>
      <c r="D126" s="398" t="s">
        <v>1713</v>
      </c>
      <c r="E126" s="188" t="s">
        <v>1085</v>
      </c>
      <c r="F126" s="187">
        <v>510508052</v>
      </c>
      <c r="G126" s="125">
        <f>LEFT(H126,4)-CONCATENATE(IF(LEFT(F126, 2)&lt;MID(H126, 3, 4), 20, 19),LEFT(F126,2))</f>
        <v>69</v>
      </c>
      <c r="H126" s="398" t="s">
        <v>1922</v>
      </c>
      <c r="I126" s="389" t="s">
        <v>1715</v>
      </c>
      <c r="J126" s="504" t="s">
        <v>477</v>
      </c>
      <c r="K126" s="188" t="s">
        <v>478</v>
      </c>
      <c r="L126" s="125">
        <v>36</v>
      </c>
      <c r="M126" s="188" t="s">
        <v>1630</v>
      </c>
      <c r="N126" s="188" t="s">
        <v>513</v>
      </c>
      <c r="O126" s="125"/>
      <c r="P126" s="125" t="s">
        <v>999</v>
      </c>
      <c r="Q126" s="553"/>
      <c r="R126" s="553"/>
      <c r="S126" s="188"/>
      <c r="T126" s="750"/>
      <c r="U126" s="750"/>
      <c r="V126" s="568" t="s">
        <v>990</v>
      </c>
      <c r="W126" s="535"/>
      <c r="X126" s="557"/>
      <c r="Y126" s="556"/>
      <c r="Z126" s="764" t="s">
        <v>1772</v>
      </c>
      <c r="AA126" s="765" t="s">
        <v>779</v>
      </c>
      <c r="AB126" s="125"/>
      <c r="AC126" s="823">
        <v>353</v>
      </c>
      <c r="AD126" s="823">
        <v>12700</v>
      </c>
      <c r="AE126" s="824"/>
      <c r="AF126" s="824"/>
      <c r="AG126" s="824" t="s">
        <v>1730</v>
      </c>
      <c r="AH126" s="1014">
        <v>1000</v>
      </c>
      <c r="AI126"/>
      <c r="AJ126"/>
      <c r="AM126"/>
      <c r="AO126" s="1024">
        <v>43.2</v>
      </c>
      <c r="AP126" s="137">
        <v>14.8</v>
      </c>
      <c r="AQ126" s="138">
        <v>40.5</v>
      </c>
      <c r="AR126" s="139">
        <f t="shared" si="61"/>
        <v>98.5</v>
      </c>
      <c r="AS126" s="140">
        <f t="shared" si="62"/>
        <v>2.9189189189189189</v>
      </c>
      <c r="AT126" s="141">
        <f t="shared" si="63"/>
        <v>118.21621621621621</v>
      </c>
      <c r="AU126" s="142">
        <f t="shared" si="64"/>
        <v>0.78119349005424965</v>
      </c>
      <c r="AV126" s="143">
        <f>AW126*AO126/100</f>
        <v>37.876000000000005</v>
      </c>
      <c r="AW126" s="143">
        <f>98-AY126-(CD126*100/AO126)</f>
        <v>87.675925925925924</v>
      </c>
      <c r="AX126" s="144">
        <v>2.71</v>
      </c>
      <c r="AY126" s="143">
        <f>AX126*100/AO126</f>
        <v>6.2731481481481479</v>
      </c>
      <c r="AZ126" s="122" t="s">
        <v>487</v>
      </c>
      <c r="BA126" s="204">
        <v>22.9</v>
      </c>
      <c r="BB126" s="147" t="s">
        <v>487</v>
      </c>
      <c r="BC126" s="153">
        <v>5.44</v>
      </c>
      <c r="BD126" s="153"/>
      <c r="BE126" s="143"/>
      <c r="BF126" s="143"/>
      <c r="BG126" s="233">
        <v>10796.923076923076</v>
      </c>
      <c r="BH126" s="233">
        <v>560.5</v>
      </c>
      <c r="BI126" s="234">
        <v>9.2100000000000009</v>
      </c>
      <c r="BJ126" s="143">
        <v>46.8</v>
      </c>
      <c r="BK126" s="143">
        <v>53.2</v>
      </c>
      <c r="BL126" s="150">
        <f>BJ126/BK126</f>
        <v>0.87969924812030065</v>
      </c>
      <c r="BM126" s="206">
        <v>0.73</v>
      </c>
      <c r="BN126" s="153">
        <f>BM126*100/AO126</f>
        <v>1.6898148148148147</v>
      </c>
      <c r="BO126" s="122" t="s">
        <v>487</v>
      </c>
      <c r="BP126" s="143">
        <v>47.8</v>
      </c>
      <c r="BQ126" s="234">
        <v>69.23</v>
      </c>
      <c r="BR126" s="158">
        <v>8171</v>
      </c>
      <c r="BS126" s="153">
        <f>BX126+BZ126</f>
        <v>8.43</v>
      </c>
      <c r="BT126" s="158">
        <v>84.7</v>
      </c>
      <c r="BU126" s="158">
        <v>3564</v>
      </c>
      <c r="BV126" s="153">
        <f>100-BT126</f>
        <v>15.299999999999997</v>
      </c>
      <c r="BW126" s="1039">
        <f>BY126+CA126+CC126</f>
        <v>14.641640000000001</v>
      </c>
      <c r="BX126" s="149">
        <v>5.91</v>
      </c>
      <c r="BY126" s="145">
        <f>BX126*AP126/100</f>
        <v>0.87468000000000001</v>
      </c>
      <c r="BZ126" s="158">
        <v>2.52</v>
      </c>
      <c r="CA126" s="145">
        <f>BZ126*AP126/100</f>
        <v>0.37296000000000001</v>
      </c>
      <c r="CB126" s="158">
        <v>90.5</v>
      </c>
      <c r="CC126" s="145">
        <f>CB126*AP126/100</f>
        <v>13.394</v>
      </c>
      <c r="CD126" s="145">
        <v>1.75</v>
      </c>
      <c r="CE126" s="151">
        <v>99.3</v>
      </c>
      <c r="CF126" s="151">
        <v>8186</v>
      </c>
      <c r="CG126" s="151">
        <v>97.5</v>
      </c>
      <c r="CH126" s="151">
        <v>6037</v>
      </c>
      <c r="CI126" s="151">
        <v>89.7</v>
      </c>
      <c r="CJ126" s="151">
        <v>90.3</v>
      </c>
      <c r="CK126" s="151">
        <v>4617</v>
      </c>
      <c r="CL126" s="143">
        <f>BX126/BZ126</f>
        <v>2.3452380952380953</v>
      </c>
      <c r="CM126" s="145"/>
      <c r="CN126" s="145"/>
      <c r="CO126" s="145"/>
      <c r="CP126" s="153">
        <v>0.49</v>
      </c>
      <c r="CQ126" s="143"/>
      <c r="CR126" s="143"/>
      <c r="CS126" s="143"/>
      <c r="CT126" s="145"/>
      <c r="CU126" s="236"/>
      <c r="CV126" s="236"/>
      <c r="CW126" s="145"/>
      <c r="CX126" s="145"/>
      <c r="CZ126" s="145"/>
      <c r="DA126" s="209"/>
      <c r="DB126" s="237" t="s">
        <v>1237</v>
      </c>
      <c r="DC126" s="238"/>
      <c r="DD126" s="239" t="s">
        <v>1923</v>
      </c>
      <c r="DE126" s="125"/>
      <c r="DF126" s="125"/>
      <c r="DG126" s="125"/>
      <c r="DH126" s="414"/>
      <c r="DI126" s="125" t="s">
        <v>489</v>
      </c>
      <c r="DJ126" s="361" t="s">
        <v>485</v>
      </c>
      <c r="DK126" s="166">
        <v>2</v>
      </c>
      <c r="DL126" s="166"/>
      <c r="DM126" s="166" t="s">
        <v>1736</v>
      </c>
      <c r="DN126" s="166" t="s">
        <v>686</v>
      </c>
      <c r="DO126" s="166">
        <v>1</v>
      </c>
      <c r="DP126" s="1303">
        <v>43983</v>
      </c>
      <c r="DQ126" s="166"/>
      <c r="DR126" s="250" t="s">
        <v>490</v>
      </c>
      <c r="DS126" s="179" t="s">
        <v>490</v>
      </c>
      <c r="DT126" s="179">
        <v>919</v>
      </c>
      <c r="DU126" s="179">
        <v>51.9</v>
      </c>
      <c r="DV126" s="179">
        <v>48.1</v>
      </c>
      <c r="DW126" s="179" t="s">
        <v>490</v>
      </c>
      <c r="DX126" s="179" t="s">
        <v>490</v>
      </c>
      <c r="DY126" s="179" t="s">
        <v>490</v>
      </c>
      <c r="DZ126" s="179" t="s">
        <v>490</v>
      </c>
      <c r="EA126" s="188">
        <v>0</v>
      </c>
      <c r="EB126" s="149"/>
      <c r="EC126" s="242"/>
      <c r="ED126" s="242"/>
      <c r="EE126" s="166">
        <v>36</v>
      </c>
      <c r="EF126" s="166">
        <v>80</v>
      </c>
      <c r="EG126" s="163">
        <v>3</v>
      </c>
      <c r="EH126" s="166">
        <v>1</v>
      </c>
      <c r="EI126" s="166">
        <v>188</v>
      </c>
      <c r="EJ126" s="166">
        <v>101</v>
      </c>
      <c r="EK126" s="167">
        <v>28.6</v>
      </c>
      <c r="EL126" s="374">
        <v>1</v>
      </c>
      <c r="EM126" s="166"/>
      <c r="EN126" s="242"/>
      <c r="EO126" s="242"/>
      <c r="EP126" s="242"/>
      <c r="EQ126" s="176"/>
      <c r="ER126" s="559">
        <v>13138</v>
      </c>
      <c r="ES126" s="766">
        <v>75</v>
      </c>
      <c r="ET126" s="766">
        <v>64956</v>
      </c>
      <c r="EU126" s="766">
        <v>4000</v>
      </c>
      <c r="EV126" s="766">
        <v>40560</v>
      </c>
      <c r="EW126" s="766">
        <v>2602</v>
      </c>
      <c r="EX126" s="767">
        <f>EW126/EU126*EV126/ES126</f>
        <v>351.79039999999998</v>
      </c>
      <c r="EY126" s="768">
        <f>L126*EX126</f>
        <v>12664.454399999999</v>
      </c>
      <c r="EZ126" s="769"/>
      <c r="FA126" s="769"/>
      <c r="FB126" s="769"/>
      <c r="FC126" s="769"/>
      <c r="FD126" s="770"/>
      <c r="FE126" s="770"/>
      <c r="FF126" s="770"/>
      <c r="FG126" s="771"/>
      <c r="FH126" s="772"/>
      <c r="FI126" s="518"/>
      <c r="FJ126" s="519"/>
      <c r="FK126" s="791"/>
      <c r="FL126" s="133"/>
      <c r="FM126" s="122"/>
      <c r="FN126" s="213">
        <f>AC126/1000</f>
        <v>0.35299999999999998</v>
      </c>
      <c r="FP126" s="141">
        <f>EW126*100/ET126</f>
        <v>4.0057885337767107</v>
      </c>
      <c r="FQ126" s="247">
        <f>EX126/1000</f>
        <v>0.3517904</v>
      </c>
      <c r="FR126" s="170">
        <f>DT126/EX126</f>
        <v>2.6123509908172595</v>
      </c>
      <c r="FS126" s="170"/>
      <c r="FW126" s="125">
        <v>0</v>
      </c>
      <c r="FX126" s="125">
        <v>2</v>
      </c>
      <c r="FY126" s="125">
        <v>1</v>
      </c>
      <c r="GA126" s="125">
        <v>0</v>
      </c>
      <c r="GB126" s="415"/>
      <c r="GD126" s="389" t="s">
        <v>1924</v>
      </c>
      <c r="GE126" s="389" t="s">
        <v>1925</v>
      </c>
      <c r="GF126" s="175"/>
      <c r="GG126" s="125">
        <v>1</v>
      </c>
      <c r="GH126" s="389" t="s">
        <v>1925</v>
      </c>
      <c r="GI126" s="183" t="s">
        <v>1820</v>
      </c>
      <c r="GJ126" s="1314">
        <f>DATEDIF(DP126,GK126,"m")</f>
        <v>1</v>
      </c>
      <c r="GK126" s="1305">
        <v>44028</v>
      </c>
      <c r="GL126" s="1315" t="s">
        <v>1238</v>
      </c>
      <c r="GM126" s="177"/>
      <c r="GN126" s="1147"/>
      <c r="GP126" s="125">
        <v>1.8</v>
      </c>
      <c r="GR126" s="991"/>
      <c r="GS126" s="992">
        <f>5.96*8</f>
        <v>47.68</v>
      </c>
      <c r="GT126" s="1272">
        <f>145*8</f>
        <v>1160</v>
      </c>
      <c r="HI126" s="991"/>
      <c r="HJ126" s="991"/>
      <c r="HK126" s="991"/>
      <c r="HL126" s="991"/>
      <c r="HM126" s="991"/>
      <c r="HN126" s="991"/>
      <c r="HO126" s="1022"/>
      <c r="HP126" s="1022"/>
      <c r="HQ126" s="991"/>
      <c r="HR126" s="991"/>
      <c r="HS126" s="991"/>
      <c r="HT126" s="991"/>
      <c r="HU126" s="991"/>
      <c r="HV126" s="991"/>
      <c r="HW126" s="991"/>
      <c r="HX126" s="991"/>
      <c r="HY126" s="991"/>
      <c r="HZ126" s="991"/>
      <c r="IA126" s="991"/>
      <c r="IB126" s="1022"/>
      <c r="IC126" s="991"/>
      <c r="ID126" s="991"/>
      <c r="IE126" s="991"/>
      <c r="IF126" s="991"/>
      <c r="IG126" s="991"/>
      <c r="IH126" s="991"/>
      <c r="II126" s="991"/>
      <c r="IJ126" s="991"/>
      <c r="IK126" s="1022"/>
      <c r="IL126" s="991"/>
      <c r="IM126" s="991"/>
      <c r="IN126" s="1022"/>
      <c r="IO126" s="991"/>
      <c r="IP126" s="991"/>
      <c r="IQ126" s="991"/>
      <c r="IR126" s="991"/>
      <c r="IS126" s="991"/>
      <c r="IT126" s="1022"/>
      <c r="IU126" s="991"/>
      <c r="IV126" s="991"/>
      <c r="IW126" s="991"/>
      <c r="IX126" s="991"/>
      <c r="IY126" s="991"/>
      <c r="IZ126" s="991"/>
      <c r="JA126" s="991"/>
      <c r="JB126" s="991"/>
      <c r="JC126" s="991"/>
      <c r="JD126" s="991"/>
      <c r="JE126" s="991"/>
      <c r="JF126" s="991"/>
      <c r="JG126" s="991"/>
      <c r="JH126" s="991"/>
      <c r="JI126" s="991"/>
      <c r="JJ126" s="993"/>
      <c r="JK126" s="993"/>
      <c r="JL126" s="993"/>
      <c r="JM126" s="993"/>
      <c r="JN126" s="993"/>
      <c r="JO126" s="993"/>
      <c r="JP126" s="993"/>
      <c r="JQ126" s="993"/>
      <c r="JR126" s="993"/>
      <c r="JS126" s="993"/>
      <c r="JT126" s="993"/>
      <c r="JU126" s="993"/>
      <c r="JV126" s="993"/>
      <c r="JW126" s="993"/>
      <c r="JX126" s="993"/>
      <c r="JY126" s="993"/>
      <c r="JZ126" s="993"/>
      <c r="KA126" s="993"/>
      <c r="KB126" s="993"/>
      <c r="KC126" s="993"/>
      <c r="KD126" s="993"/>
      <c r="KE126" s="993"/>
      <c r="KF126" s="993"/>
      <c r="KG126" s="993"/>
      <c r="KH126" s="993"/>
      <c r="KI126" s="993"/>
      <c r="KJ126" s="993"/>
      <c r="KK126" s="993"/>
      <c r="KL126" s="993"/>
      <c r="KM126" s="993"/>
      <c r="KN126" s="993"/>
      <c r="KO126" s="993"/>
      <c r="KP126" s="993"/>
      <c r="KQ126" s="993"/>
      <c r="KR126" s="993"/>
      <c r="KS126" s="993"/>
      <c r="KT126" s="993"/>
      <c r="KU126" s="993"/>
      <c r="KV126" s="993"/>
      <c r="KW126" s="993"/>
      <c r="KX126" s="993"/>
      <c r="KY126" s="993"/>
      <c r="KZ126" s="993"/>
      <c r="LA126" s="993"/>
      <c r="LB126" s="993"/>
      <c r="LC126" s="993"/>
      <c r="LD126" s="993"/>
      <c r="LE126" s="133"/>
    </row>
    <row r="127" spans="1:338" ht="14.45" hidden="1" customHeight="1">
      <c r="A127" s="122">
        <v>93</v>
      </c>
      <c r="B127" s="122">
        <f>COUNTIFS($D$3:D127,D127,$F$3:F127,F127)</f>
        <v>1</v>
      </c>
      <c r="C127" s="316">
        <v>8489</v>
      </c>
      <c r="D127" s="398" t="s">
        <v>1139</v>
      </c>
      <c r="E127" s="188" t="s">
        <v>1129</v>
      </c>
      <c r="F127" s="187">
        <v>7706203692</v>
      </c>
      <c r="G127" s="125">
        <v>41</v>
      </c>
      <c r="H127" s="398" t="s">
        <v>1140</v>
      </c>
      <c r="I127" s="503" t="s">
        <v>1141</v>
      </c>
      <c r="J127" s="504" t="s">
        <v>477</v>
      </c>
      <c r="K127" s="175" t="s">
        <v>478</v>
      </c>
      <c r="L127" s="125">
        <v>6</v>
      </c>
      <c r="M127" s="125">
        <v>7</v>
      </c>
      <c r="N127" s="188" t="s">
        <v>490</v>
      </c>
      <c r="O127" s="125"/>
      <c r="P127" s="188" t="s">
        <v>882</v>
      </c>
      <c r="Q127" s="125"/>
      <c r="R127" s="125"/>
      <c r="S127" s="608" t="s">
        <v>598</v>
      </c>
      <c r="T127" s="573" t="s">
        <v>523</v>
      </c>
      <c r="U127" s="574" t="s">
        <v>484</v>
      </c>
      <c r="V127" s="609" t="s">
        <v>599</v>
      </c>
      <c r="W127" s="530" t="s">
        <v>506</v>
      </c>
      <c r="X127" s="573"/>
      <c r="Y127" s="757"/>
      <c r="Z127" s="1244"/>
      <c r="AA127" s="1246"/>
      <c r="AB127" s="125"/>
      <c r="AC127" s="821"/>
      <c r="AD127" s="821"/>
      <c r="AE127" s="821"/>
      <c r="AF127" s="821"/>
      <c r="AG127" s="806" t="s">
        <v>507</v>
      </c>
      <c r="AH127" s="1009"/>
      <c r="AO127" s="1024">
        <v>30</v>
      </c>
      <c r="AP127" s="137">
        <v>66.400000000000006</v>
      </c>
      <c r="AQ127" s="138">
        <v>2.27</v>
      </c>
      <c r="AR127" s="139">
        <f t="shared" si="61"/>
        <v>98.67</v>
      </c>
      <c r="AS127" s="140">
        <f t="shared" si="62"/>
        <v>0.45180722891566261</v>
      </c>
      <c r="AT127" s="141">
        <f t="shared" si="63"/>
        <v>1.0256024096385541</v>
      </c>
      <c r="AU127" s="142">
        <f t="shared" si="64"/>
        <v>0.43687199650502401</v>
      </c>
      <c r="AV127" s="143">
        <v>27.795000000000002</v>
      </c>
      <c r="AW127" s="143">
        <f>95-AY127</f>
        <v>92.65</v>
      </c>
      <c r="AX127" s="144">
        <v>0.70499999999999996</v>
      </c>
      <c r="AY127" s="143">
        <v>2.35</v>
      </c>
      <c r="AZ127" s="149" t="s">
        <v>487</v>
      </c>
      <c r="BA127" s="204">
        <v>24.6</v>
      </c>
      <c r="BB127" s="205">
        <v>0.21</v>
      </c>
      <c r="BD127" s="320"/>
      <c r="BG127" s="145"/>
      <c r="BH127" s="135">
        <v>516.26666666666665</v>
      </c>
      <c r="BI127" s="234">
        <v>4.1849999999999996</v>
      </c>
      <c r="BJ127" s="122">
        <v>19</v>
      </c>
      <c r="BK127" s="122">
        <v>80.900000000000006</v>
      </c>
      <c r="BL127" s="306">
        <v>0.23485784919653893</v>
      </c>
      <c r="BM127" s="206">
        <v>0.41</v>
      </c>
      <c r="BN127" s="153">
        <f>BM127*100/AO127</f>
        <v>1.3666666666666667</v>
      </c>
      <c r="BO127" s="149" t="s">
        <v>487</v>
      </c>
      <c r="BP127" s="122">
        <v>15.499999999999998</v>
      </c>
      <c r="BQ127" s="147">
        <v>31.5</v>
      </c>
      <c r="BR127" s="174">
        <v>42237.69841269841</v>
      </c>
      <c r="BS127" s="153">
        <f>BX127+BZ127</f>
        <v>47.8</v>
      </c>
      <c r="BT127" s="145">
        <v>88.1</v>
      </c>
      <c r="BU127" s="174">
        <v>7198.1081081081074</v>
      </c>
      <c r="BV127" s="145">
        <v>11.900000000000006</v>
      </c>
      <c r="BW127" s="1020">
        <v>57.599999999999994</v>
      </c>
      <c r="BX127" s="145">
        <v>27.3</v>
      </c>
      <c r="BY127" s="145">
        <v>18.2</v>
      </c>
      <c r="BZ127" s="145">
        <v>20.5</v>
      </c>
      <c r="CA127" s="145">
        <v>13.7</v>
      </c>
      <c r="CB127" s="145">
        <v>38.6</v>
      </c>
      <c r="CC127" s="145">
        <v>25.7</v>
      </c>
      <c r="CD127" s="145">
        <v>0.65</v>
      </c>
      <c r="CJ127" s="122">
        <v>90.6</v>
      </c>
      <c r="CK127" s="135">
        <v>8773.8356164383567</v>
      </c>
      <c r="CL127" s="143">
        <f>BX127/BZ127</f>
        <v>1.3317073170731708</v>
      </c>
      <c r="CM127" s="145"/>
      <c r="CN127" s="145"/>
      <c r="CO127" s="145"/>
      <c r="CP127" s="320"/>
      <c r="CT127" s="145"/>
      <c r="CU127" s="145"/>
      <c r="CV127" s="145"/>
      <c r="CW127" s="145"/>
      <c r="CX127" s="145"/>
      <c r="CY127" s="209"/>
      <c r="CZ127" s="145"/>
      <c r="DA127" s="209" t="s">
        <v>524</v>
      </c>
      <c r="DB127" s="237" t="s">
        <v>488</v>
      </c>
      <c r="DE127" s="125"/>
      <c r="DF127" s="125"/>
      <c r="DG127" s="125"/>
      <c r="DH127" s="414"/>
      <c r="DI127" s="160" t="s">
        <v>489</v>
      </c>
      <c r="DJ127" s="211" t="s">
        <v>507</v>
      </c>
      <c r="DK127" s="162">
        <v>2</v>
      </c>
      <c r="DL127" s="166"/>
      <c r="DM127" s="166"/>
      <c r="DN127" s="164">
        <v>0</v>
      </c>
      <c r="DO127" s="166"/>
      <c r="DP127" s="166"/>
      <c r="DQ127" s="166"/>
      <c r="DR127" s="165">
        <v>0.9</v>
      </c>
      <c r="DS127" s="125" t="s">
        <v>490</v>
      </c>
      <c r="DT127" s="125">
        <v>442</v>
      </c>
      <c r="DU127" s="125">
        <v>7.7</v>
      </c>
      <c r="DV127" s="125">
        <v>92.3</v>
      </c>
      <c r="DW127" s="125" t="s">
        <v>490</v>
      </c>
      <c r="DX127" s="125" t="s">
        <v>490</v>
      </c>
      <c r="DY127" s="125" t="s">
        <v>490</v>
      </c>
      <c r="DZ127" s="125"/>
      <c r="EA127" s="125">
        <v>0</v>
      </c>
      <c r="EC127" s="166"/>
      <c r="ED127" s="166">
        <v>7</v>
      </c>
      <c r="EE127" s="166">
        <v>6</v>
      </c>
      <c r="EF127" s="166"/>
      <c r="EG127" s="166">
        <v>2</v>
      </c>
      <c r="EH127" s="166">
        <v>0</v>
      </c>
      <c r="EI127" s="166">
        <v>181</v>
      </c>
      <c r="EJ127" s="166">
        <v>81</v>
      </c>
      <c r="EK127" s="167">
        <f>EJ127/(EI127*EI127*0.01*0.01)</f>
        <v>24.724520008546747</v>
      </c>
      <c r="EL127" s="166">
        <v>0</v>
      </c>
      <c r="EM127" s="166" t="s">
        <v>490</v>
      </c>
      <c r="EN127" s="166">
        <v>0</v>
      </c>
      <c r="EO127" s="166">
        <v>0</v>
      </c>
      <c r="EP127" s="166">
        <v>4</v>
      </c>
      <c r="EQ127" s="1230">
        <v>43182</v>
      </c>
      <c r="ER127" s="506">
        <v>8489</v>
      </c>
      <c r="ES127" s="807">
        <v>75</v>
      </c>
      <c r="ET127" s="807">
        <v>11475</v>
      </c>
      <c r="EU127" s="807">
        <v>2</v>
      </c>
      <c r="EV127" s="801">
        <v>306</v>
      </c>
      <c r="EW127" s="807">
        <v>5213</v>
      </c>
      <c r="EX127" s="814">
        <v>139.01333333333332</v>
      </c>
      <c r="EY127" s="768">
        <v>834.07999999999993</v>
      </c>
      <c r="EZ127" s="772"/>
      <c r="FA127" s="769"/>
      <c r="FB127" s="769"/>
      <c r="FC127" s="769"/>
      <c r="FD127" s="770"/>
      <c r="FE127" s="770"/>
      <c r="FF127" s="770"/>
      <c r="FG127" s="771"/>
      <c r="FH127" s="790"/>
      <c r="FI127" s="518"/>
      <c r="FJ127" s="519"/>
      <c r="FK127" s="791"/>
      <c r="FL127" s="133"/>
      <c r="FM127" s="172">
        <v>45.429193899782135</v>
      </c>
      <c r="FN127" s="213">
        <f>EX127/1000</f>
        <v>0.13901333333333332</v>
      </c>
      <c r="FP127" s="172">
        <v>45.429193899782135</v>
      </c>
      <c r="FQ127" s="213">
        <v>0.13901333333333332</v>
      </c>
      <c r="FR127" s="222">
        <f>DT127/EX127</f>
        <v>3.1795511221945141</v>
      </c>
      <c r="FS127" s="222"/>
      <c r="FT127" s="223"/>
      <c r="FU127" s="223"/>
      <c r="FV127" s="223"/>
      <c r="GF127" s="175"/>
      <c r="GJ127" s="991"/>
      <c r="GK127" s="214">
        <v>43229</v>
      </c>
      <c r="GL127" s="1260" t="s">
        <v>497</v>
      </c>
      <c r="GM127" s="1231">
        <f t="shared" ref="GM127:GM133" si="71">DATEDIF(EQ127,GK127,"m")</f>
        <v>1</v>
      </c>
      <c r="GN127" s="1147"/>
      <c r="GR127" s="991"/>
      <c r="GS127" s="125"/>
      <c r="GT127" s="414"/>
      <c r="GU127" s="122"/>
      <c r="HI127" s="991"/>
      <c r="HJ127" s="991"/>
      <c r="HK127" s="991"/>
      <c r="HL127" s="991"/>
      <c r="HM127" s="991"/>
      <c r="HN127" s="991"/>
      <c r="HO127" s="1022"/>
      <c r="HP127" s="1022"/>
      <c r="HQ127" s="991"/>
      <c r="HR127" s="991"/>
      <c r="HS127" s="991"/>
      <c r="HT127" s="991"/>
      <c r="HU127" s="991"/>
      <c r="HV127" s="991"/>
      <c r="HW127" s="991"/>
      <c r="HX127" s="991"/>
      <c r="HY127" s="991"/>
      <c r="HZ127" s="991"/>
      <c r="IA127" s="991"/>
      <c r="IB127" s="1022"/>
      <c r="IC127" s="991"/>
      <c r="ID127" s="991"/>
      <c r="IE127" s="991"/>
      <c r="IF127" s="991"/>
      <c r="IG127" s="991"/>
      <c r="IH127" s="991"/>
      <c r="II127" s="991"/>
      <c r="IJ127" s="991"/>
      <c r="IK127" s="1022"/>
      <c r="IL127" s="991"/>
      <c r="IM127" s="991"/>
      <c r="IN127" s="1022"/>
      <c r="IO127" s="991"/>
      <c r="IP127" s="991"/>
      <c r="IQ127" s="991"/>
      <c r="IR127" s="991"/>
      <c r="IS127" s="991"/>
      <c r="IT127" s="1022"/>
      <c r="IU127" s="991"/>
      <c r="IV127" s="991"/>
      <c r="IW127" s="991"/>
      <c r="IX127" s="991"/>
      <c r="IY127" s="991"/>
      <c r="IZ127" s="991"/>
      <c r="JA127" s="991"/>
      <c r="JB127" s="991"/>
      <c r="JC127" s="991"/>
      <c r="JD127" s="991"/>
      <c r="JE127" s="991"/>
      <c r="JF127" s="991"/>
      <c r="JG127" s="125"/>
      <c r="JH127" s="125"/>
      <c r="JI127" s="125"/>
      <c r="JJ127" s="993"/>
      <c r="JK127" s="993"/>
      <c r="JL127" s="993"/>
      <c r="JM127" s="993"/>
      <c r="JN127" s="993"/>
      <c r="JO127" s="993"/>
      <c r="JP127" s="993"/>
      <c r="JQ127" s="993"/>
      <c r="JR127" s="993"/>
      <c r="JS127" s="993"/>
      <c r="JT127" s="993"/>
      <c r="JU127" s="993"/>
      <c r="JV127" s="993"/>
      <c r="JW127" s="993"/>
      <c r="JX127" s="993"/>
      <c r="JY127" s="993"/>
      <c r="JZ127" s="993"/>
      <c r="KA127" s="993"/>
      <c r="KB127" s="993"/>
      <c r="KC127" s="993"/>
      <c r="KD127" s="993"/>
      <c r="KE127" s="993"/>
      <c r="KF127" s="993"/>
      <c r="KG127" s="993"/>
      <c r="KH127" s="993"/>
      <c r="KI127" s="993"/>
      <c r="KJ127" s="993"/>
      <c r="KK127" s="993"/>
      <c r="KL127" s="993"/>
      <c r="KM127" s="993"/>
      <c r="KN127" s="993"/>
      <c r="KO127" s="993"/>
      <c r="KP127" s="993"/>
      <c r="KQ127" s="993"/>
      <c r="KR127" s="993"/>
      <c r="KS127" s="993"/>
      <c r="KT127" s="993"/>
      <c r="KU127" s="993"/>
      <c r="KV127" s="993"/>
      <c r="KW127" s="993"/>
      <c r="KX127" s="993"/>
      <c r="KY127" s="993"/>
      <c r="KZ127" s="993"/>
      <c r="LA127" s="993"/>
      <c r="LB127" s="993"/>
      <c r="LC127" s="993"/>
      <c r="LD127" s="993"/>
      <c r="LE127" s="125"/>
      <c r="LF127" s="125"/>
      <c r="LG127" s="125"/>
      <c r="LH127" s="125"/>
      <c r="LI127" s="125"/>
      <c r="LJ127" s="125"/>
      <c r="LK127" s="125"/>
      <c r="LL127" s="125"/>
      <c r="LM127" s="125"/>
      <c r="LN127" s="125"/>
      <c r="LO127" s="125"/>
      <c r="LP127" s="125"/>
      <c r="LQ127" s="125"/>
      <c r="LR127" s="175"/>
      <c r="LS127" s="175"/>
      <c r="LT127" s="175"/>
      <c r="LU127" s="175"/>
      <c r="LV127" s="175"/>
      <c r="LW127" s="175"/>
      <c r="LX127" s="175"/>
      <c r="LY127" s="183"/>
      <c r="LZ127" s="183"/>
    </row>
    <row r="128" spans="1:338" ht="14.45" hidden="1" customHeight="1">
      <c r="A128" s="122">
        <v>110</v>
      </c>
      <c r="B128" s="122">
        <f>COUNTIFS($D$3:D128,D128,$F$3:F128,F128)</f>
        <v>1</v>
      </c>
      <c r="C128" s="184">
        <v>8656</v>
      </c>
      <c r="D128" s="398" t="s">
        <v>1146</v>
      </c>
      <c r="E128" s="188" t="s">
        <v>621</v>
      </c>
      <c r="F128" s="187">
        <v>7907125358</v>
      </c>
      <c r="G128" s="125">
        <v>39</v>
      </c>
      <c r="H128" s="398" t="s">
        <v>1147</v>
      </c>
      <c r="I128" s="503" t="s">
        <v>1148</v>
      </c>
      <c r="J128" s="504" t="s">
        <v>477</v>
      </c>
      <c r="K128" s="175" t="s">
        <v>478</v>
      </c>
      <c r="L128" s="125">
        <v>7</v>
      </c>
      <c r="M128" s="188">
        <v>2</v>
      </c>
      <c r="N128" s="188" t="s">
        <v>490</v>
      </c>
      <c r="O128" s="125"/>
      <c r="P128" s="188" t="s">
        <v>703</v>
      </c>
      <c r="Q128" s="125"/>
      <c r="R128" s="125"/>
      <c r="S128" s="608" t="s">
        <v>598</v>
      </c>
      <c r="T128" s="573" t="s">
        <v>523</v>
      </c>
      <c r="U128" s="574" t="s">
        <v>484</v>
      </c>
      <c r="V128" s="609" t="s">
        <v>599</v>
      </c>
      <c r="W128" s="530" t="s">
        <v>506</v>
      </c>
      <c r="X128" s="573"/>
      <c r="Y128" s="757"/>
      <c r="Z128" s="785"/>
      <c r="AA128" s="1245"/>
      <c r="AB128" s="201"/>
      <c r="AC128" s="1284">
        <v>33614</v>
      </c>
      <c r="AD128" s="1285">
        <v>2521050</v>
      </c>
      <c r="AE128" s="1286">
        <v>2</v>
      </c>
      <c r="AF128" s="1286">
        <v>1050</v>
      </c>
      <c r="AG128" s="806" t="s">
        <v>485</v>
      </c>
      <c r="AH128" s="1009"/>
      <c r="AO128" s="490">
        <v>55.7</v>
      </c>
      <c r="AP128" s="137">
        <v>29.6</v>
      </c>
      <c r="AQ128" s="138">
        <v>13.6</v>
      </c>
      <c r="AR128" s="139">
        <f t="shared" si="61"/>
        <v>98.9</v>
      </c>
      <c r="AS128" s="140">
        <f t="shared" si="62"/>
        <v>1.8817567567567568</v>
      </c>
      <c r="AT128" s="141">
        <f t="shared" si="63"/>
        <v>25.591891891891891</v>
      </c>
      <c r="AU128" s="142">
        <f t="shared" si="64"/>
        <v>1.2893518518518519</v>
      </c>
      <c r="AV128" s="143">
        <v>51.968100000000007</v>
      </c>
      <c r="AW128" s="143">
        <f>95-AY128</f>
        <v>93.3</v>
      </c>
      <c r="AX128" s="144">
        <v>0.94689999999999996</v>
      </c>
      <c r="AY128" s="143">
        <v>1.7</v>
      </c>
      <c r="AZ128" s="149" t="s">
        <v>487</v>
      </c>
      <c r="BA128" s="204">
        <v>36.800000000000004</v>
      </c>
      <c r="BB128" s="147">
        <v>0.21</v>
      </c>
      <c r="BD128" s="320"/>
      <c r="BG128" s="145"/>
      <c r="BH128" s="135">
        <v>488.75311720698255</v>
      </c>
      <c r="BI128" s="234">
        <v>1.17</v>
      </c>
      <c r="BJ128" s="122">
        <v>71.2</v>
      </c>
      <c r="BK128" s="122">
        <v>28.2</v>
      </c>
      <c r="BL128" s="306">
        <v>2.5248226950354611</v>
      </c>
      <c r="BM128" s="206">
        <v>0.84</v>
      </c>
      <c r="BN128" s="153">
        <f>BM128*100/AO128</f>
        <v>1.5080789946140034</v>
      </c>
      <c r="BO128" s="149" t="s">
        <v>487</v>
      </c>
      <c r="BP128" s="122">
        <v>43.999999999999993</v>
      </c>
      <c r="BQ128" s="147">
        <v>33.5</v>
      </c>
      <c r="BR128" s="174">
        <v>60366.25</v>
      </c>
      <c r="BS128" s="153">
        <f>BX128+BZ128</f>
        <v>58.71</v>
      </c>
      <c r="BT128" s="145">
        <v>90.2</v>
      </c>
      <c r="BU128" s="174">
        <v>9857.3333333333339</v>
      </c>
      <c r="BV128" s="145">
        <v>9.7999999999999972</v>
      </c>
      <c r="BW128" s="731">
        <v>25.689999999999998</v>
      </c>
      <c r="BX128" s="145">
        <v>8.01</v>
      </c>
      <c r="BY128" s="145">
        <v>2.29</v>
      </c>
      <c r="BZ128" s="145">
        <v>50.7</v>
      </c>
      <c r="CA128" s="145">
        <v>14.5</v>
      </c>
      <c r="CB128" s="145">
        <v>31.1</v>
      </c>
      <c r="CC128" s="145">
        <v>8.9</v>
      </c>
      <c r="CD128" s="145">
        <v>1.21</v>
      </c>
      <c r="CJ128" s="122">
        <v>86</v>
      </c>
      <c r="CK128" s="135">
        <v>6370.2054794520545</v>
      </c>
      <c r="CL128" s="157">
        <f>BX128/BZ128</f>
        <v>0.15798816568047336</v>
      </c>
      <c r="CM128" s="145"/>
      <c r="CN128" s="145"/>
      <c r="CO128" s="145"/>
      <c r="CP128" s="320"/>
      <c r="CT128" s="145"/>
      <c r="CU128" s="145"/>
      <c r="CV128" s="145"/>
      <c r="CW128" s="145"/>
      <c r="CX128" s="145"/>
      <c r="CY128" s="209"/>
      <c r="CZ128" s="145"/>
      <c r="DA128" s="209">
        <v>3</v>
      </c>
      <c r="DB128" s="237" t="s">
        <v>600</v>
      </c>
      <c r="DE128" s="125"/>
      <c r="DF128" s="125"/>
      <c r="DG128" s="125"/>
      <c r="DH128" s="414"/>
      <c r="DI128" s="160" t="s">
        <v>489</v>
      </c>
      <c r="DJ128" s="220" t="s">
        <v>485</v>
      </c>
      <c r="DK128" s="162">
        <v>2</v>
      </c>
      <c r="DL128" s="166"/>
      <c r="DM128" s="166"/>
      <c r="DN128" s="164">
        <v>0</v>
      </c>
      <c r="DO128" s="166"/>
      <c r="DP128" s="166"/>
      <c r="DQ128" s="166"/>
      <c r="DR128" s="165" t="s">
        <v>490</v>
      </c>
      <c r="DS128" s="125" t="s">
        <v>490</v>
      </c>
      <c r="DT128" s="125">
        <v>1455</v>
      </c>
      <c r="DU128" s="125">
        <v>9</v>
      </c>
      <c r="DV128" s="125">
        <v>91</v>
      </c>
      <c r="DW128" s="125" t="s">
        <v>490</v>
      </c>
      <c r="DX128" s="125" t="s">
        <v>490</v>
      </c>
      <c r="DY128" s="125" t="s">
        <v>490</v>
      </c>
      <c r="DZ128" s="125" t="s">
        <v>490</v>
      </c>
      <c r="EA128" s="125">
        <v>0</v>
      </c>
      <c r="EC128" s="166"/>
      <c r="ED128" s="166">
        <v>2</v>
      </c>
      <c r="EE128" s="166">
        <v>7</v>
      </c>
      <c r="EF128" s="166"/>
      <c r="EG128" s="166">
        <v>2</v>
      </c>
      <c r="EH128" s="166">
        <v>0</v>
      </c>
      <c r="EI128" s="166" t="s">
        <v>490</v>
      </c>
      <c r="EJ128" s="166" t="s">
        <v>490</v>
      </c>
      <c r="EK128" s="166" t="s">
        <v>490</v>
      </c>
      <c r="EL128" s="166">
        <v>0</v>
      </c>
      <c r="EM128" s="166" t="s">
        <v>490</v>
      </c>
      <c r="EN128" s="166">
        <v>1</v>
      </c>
      <c r="EO128" s="166">
        <v>2</v>
      </c>
      <c r="EP128" s="166">
        <v>3</v>
      </c>
      <c r="EQ128" s="1230">
        <v>43201</v>
      </c>
      <c r="ER128" s="506">
        <v>8656</v>
      </c>
      <c r="ES128" s="807">
        <v>75</v>
      </c>
      <c r="ET128" s="807">
        <v>48394</v>
      </c>
      <c r="EU128" s="807">
        <v>2</v>
      </c>
      <c r="EV128" s="801">
        <v>1290.5066666666667</v>
      </c>
      <c r="EW128" s="807">
        <v>29821</v>
      </c>
      <c r="EX128" s="814">
        <v>795.22666666666669</v>
      </c>
      <c r="EY128" s="768">
        <v>5566.586666666667</v>
      </c>
      <c r="EZ128" s="765">
        <v>40</v>
      </c>
      <c r="FA128" s="816">
        <v>33614</v>
      </c>
      <c r="FB128" s="816">
        <v>3000</v>
      </c>
      <c r="FC128" s="769"/>
      <c r="FD128" s="817">
        <v>840.35</v>
      </c>
      <c r="FE128" s="817">
        <v>2521.0500000000002</v>
      </c>
      <c r="FF128" s="818">
        <v>2.2080429450691841</v>
      </c>
      <c r="FG128" s="771"/>
      <c r="FH128" s="790"/>
      <c r="FI128" s="518"/>
      <c r="FJ128" s="519"/>
      <c r="FK128" s="791"/>
      <c r="FL128" s="133"/>
      <c r="FM128" s="172">
        <v>61.621275364714634</v>
      </c>
      <c r="FN128" s="213">
        <f>EX128/1000</f>
        <v>0.79522666666666664</v>
      </c>
      <c r="FP128" s="172">
        <v>61.621275364714634</v>
      </c>
      <c r="FQ128" s="213">
        <v>0.79522666666666664</v>
      </c>
      <c r="FR128" s="222">
        <f>DT128/EX128</f>
        <v>1.8296670131786326</v>
      </c>
      <c r="FS128" s="222"/>
      <c r="FT128" s="223"/>
      <c r="FU128" s="223"/>
      <c r="FV128" s="223"/>
      <c r="GF128" s="175"/>
      <c r="GJ128" s="991"/>
      <c r="GK128" s="214">
        <v>43255</v>
      </c>
      <c r="GL128" s="1260" t="s">
        <v>497</v>
      </c>
      <c r="GM128" s="1231">
        <f t="shared" si="71"/>
        <v>1</v>
      </c>
      <c r="GN128" s="1147"/>
      <c r="GR128" s="991"/>
      <c r="GS128" s="991"/>
      <c r="GT128" s="991"/>
      <c r="GU128" s="122"/>
      <c r="HI128" s="991"/>
      <c r="HJ128" s="991"/>
      <c r="HK128" s="991"/>
      <c r="HL128" s="991"/>
      <c r="HM128" s="991"/>
      <c r="HN128" s="991"/>
      <c r="HO128" s="1022"/>
      <c r="HP128" s="1022"/>
      <c r="HQ128" s="991"/>
      <c r="HR128" s="991"/>
      <c r="HS128" s="991"/>
      <c r="HT128" s="991"/>
      <c r="HU128" s="991"/>
      <c r="HV128" s="991"/>
      <c r="HW128" s="991"/>
      <c r="HX128" s="991"/>
      <c r="HY128" s="991"/>
      <c r="HZ128" s="991"/>
      <c r="IA128" s="991"/>
      <c r="IB128" s="1022"/>
      <c r="IC128" s="991"/>
      <c r="ID128" s="991"/>
      <c r="IE128" s="991"/>
      <c r="IF128" s="991"/>
      <c r="IG128" s="991"/>
      <c r="IH128" s="991"/>
      <c r="II128" s="991"/>
      <c r="IJ128" s="991"/>
      <c r="IK128" s="1022"/>
      <c r="IL128" s="991"/>
      <c r="IM128" s="991"/>
      <c r="IN128" s="1022"/>
      <c r="IO128" s="991"/>
      <c r="IP128" s="991"/>
      <c r="IQ128" s="991"/>
      <c r="IR128" s="991"/>
      <c r="IS128" s="991"/>
      <c r="IT128" s="1022"/>
      <c r="IU128" s="991"/>
      <c r="IV128" s="991"/>
      <c r="IW128" s="991"/>
      <c r="IX128" s="991"/>
      <c r="IY128" s="991"/>
      <c r="IZ128" s="991"/>
      <c r="JA128" s="991"/>
      <c r="JB128" s="991"/>
      <c r="JC128" s="991"/>
      <c r="JD128" s="991"/>
      <c r="JE128" s="991"/>
      <c r="JF128" s="991"/>
      <c r="JG128" s="125"/>
      <c r="JH128" s="125"/>
      <c r="JI128" s="125"/>
      <c r="JJ128" s="993"/>
      <c r="JK128" s="993"/>
      <c r="JL128" s="993"/>
      <c r="JM128" s="993"/>
      <c r="JN128" s="993"/>
      <c r="JO128" s="993"/>
      <c r="JP128" s="993"/>
      <c r="JQ128" s="993"/>
      <c r="JR128" s="993"/>
      <c r="JS128" s="993"/>
      <c r="JT128" s="993"/>
      <c r="JU128" s="993"/>
      <c r="JV128" s="993"/>
      <c r="JW128" s="993"/>
      <c r="JX128" s="993"/>
      <c r="JY128" s="993"/>
      <c r="JZ128" s="993"/>
      <c r="KA128" s="993"/>
      <c r="KB128" s="993"/>
      <c r="KC128" s="993"/>
      <c r="KD128" s="993"/>
      <c r="KE128" s="993"/>
      <c r="KF128" s="993"/>
      <c r="KG128" s="993"/>
      <c r="KH128" s="993"/>
      <c r="KI128" s="993"/>
      <c r="KJ128" s="993"/>
      <c r="KK128" s="993"/>
      <c r="KL128" s="993"/>
      <c r="KM128" s="993"/>
      <c r="KN128" s="993"/>
      <c r="KO128" s="993"/>
      <c r="KP128" s="993"/>
      <c r="KQ128" s="993"/>
      <c r="KR128" s="993"/>
      <c r="KS128" s="993"/>
      <c r="KT128" s="993"/>
      <c r="KU128" s="993"/>
      <c r="KV128" s="993"/>
      <c r="KW128" s="993"/>
      <c r="KX128" s="993"/>
      <c r="KY128" s="993"/>
      <c r="KZ128" s="993"/>
      <c r="LA128" s="993"/>
      <c r="LB128" s="993"/>
      <c r="LC128" s="993"/>
      <c r="LD128" s="993"/>
      <c r="LE128" s="125"/>
      <c r="LF128" s="125"/>
      <c r="LG128" s="125"/>
      <c r="LH128" s="125"/>
      <c r="LI128" s="125"/>
      <c r="LJ128" s="125"/>
      <c r="LK128" s="125"/>
      <c r="LL128" s="125"/>
      <c r="LM128" s="125"/>
      <c r="LN128" s="125"/>
      <c r="LO128" s="125"/>
      <c r="LP128" s="125"/>
      <c r="LQ128" s="125"/>
      <c r="LR128" s="175"/>
      <c r="LS128" s="175"/>
      <c r="LT128" s="175"/>
      <c r="LU128" s="175"/>
      <c r="LV128" s="175"/>
      <c r="LW128" s="175"/>
      <c r="LX128" s="175"/>
      <c r="LY128" s="183"/>
      <c r="LZ128" s="183"/>
    </row>
    <row r="129" spans="1:338" ht="14.45" hidden="1" customHeight="1">
      <c r="A129" s="122">
        <v>193</v>
      </c>
      <c r="B129" s="122">
        <f>COUNTIFS($D$3:D129,D129,$F$3:F129,F129)</f>
        <v>1</v>
      </c>
      <c r="C129" s="268">
        <v>6864</v>
      </c>
      <c r="D129" s="398" t="s">
        <v>1304</v>
      </c>
      <c r="E129" s="125" t="s">
        <v>671</v>
      </c>
      <c r="F129" s="187">
        <v>511219201</v>
      </c>
      <c r="G129" s="125">
        <v>66</v>
      </c>
      <c r="H129" s="398" t="s">
        <v>1374</v>
      </c>
      <c r="I129" s="572" t="s">
        <v>1306</v>
      </c>
      <c r="J129" s="504" t="s">
        <v>477</v>
      </c>
      <c r="K129" s="175" t="s">
        <v>478</v>
      </c>
      <c r="L129" s="125">
        <v>6</v>
      </c>
      <c r="M129" s="125">
        <v>2</v>
      </c>
      <c r="N129" s="125"/>
      <c r="O129" s="125"/>
      <c r="P129" s="553" t="s">
        <v>624</v>
      </c>
      <c r="Q129" s="553"/>
      <c r="R129" s="553"/>
      <c r="S129" s="547" t="s">
        <v>550</v>
      </c>
      <c r="T129" s="684" t="s">
        <v>481</v>
      </c>
      <c r="U129" s="639" t="s">
        <v>482</v>
      </c>
      <c r="V129" s="547" t="s">
        <v>481</v>
      </c>
      <c r="W129" s="640" t="s">
        <v>1375</v>
      </c>
      <c r="X129" s="547" t="s">
        <v>484</v>
      </c>
      <c r="Y129" s="754" t="s">
        <v>626</v>
      </c>
      <c r="Z129" s="785"/>
      <c r="AA129" s="765"/>
      <c r="AB129" s="337">
        <v>1487</v>
      </c>
      <c r="AC129" s="793"/>
      <c r="AD129" s="793"/>
      <c r="AE129" s="793"/>
      <c r="AF129" s="793"/>
      <c r="AG129" s="791" t="s">
        <v>485</v>
      </c>
      <c r="AH129" s="1009"/>
      <c r="AK129" s="134"/>
      <c r="AN129" s="122">
        <v>4</v>
      </c>
      <c r="AO129" s="1024">
        <v>32.1</v>
      </c>
      <c r="AP129" s="137">
        <v>18.8</v>
      </c>
      <c r="AQ129" s="138">
        <v>46.6</v>
      </c>
      <c r="AR129" s="139">
        <f t="shared" si="61"/>
        <v>97.5</v>
      </c>
      <c r="AS129" s="140">
        <f t="shared" si="62"/>
        <v>1.7074468085106382</v>
      </c>
      <c r="AT129" s="141">
        <f t="shared" si="63"/>
        <v>79.567021276595739</v>
      </c>
      <c r="AU129" s="142">
        <f t="shared" si="64"/>
        <v>0.49082568807339449</v>
      </c>
      <c r="AV129" s="143">
        <v>28.695</v>
      </c>
      <c r="AW129" s="143">
        <f>95-AY129</f>
        <v>89.392523364485982</v>
      </c>
      <c r="AX129" s="144">
        <v>1.8</v>
      </c>
      <c r="AY129" s="145">
        <f>AX129*100/AO129</f>
        <v>5.6074766355140184</v>
      </c>
      <c r="BB129" s="147">
        <v>0.11</v>
      </c>
      <c r="BC129" s="148"/>
      <c r="BD129" s="148"/>
      <c r="BG129" s="145"/>
      <c r="BJ129" s="149">
        <v>38.1</v>
      </c>
      <c r="BK129" s="149">
        <v>61.4</v>
      </c>
      <c r="BL129" s="150">
        <v>0.62052117263843654</v>
      </c>
      <c r="BM129" s="151" t="s">
        <v>487</v>
      </c>
      <c r="BN129" s="122" t="s">
        <v>487</v>
      </c>
      <c r="BO129" s="149" t="s">
        <v>487</v>
      </c>
      <c r="BP129" s="143"/>
      <c r="BR129" s="152"/>
      <c r="BS129" s="208"/>
      <c r="BT129" s="208"/>
      <c r="BU129" s="152"/>
      <c r="BV129" s="208"/>
      <c r="BW129" s="1056"/>
      <c r="BX129" s="208"/>
      <c r="BY129" s="208"/>
      <c r="BZ129" s="208"/>
      <c r="CA129" s="208"/>
      <c r="CB129" s="208"/>
      <c r="CC129" s="208"/>
      <c r="CD129" s="208"/>
      <c r="CM129" s="145"/>
      <c r="CN129" s="145"/>
      <c r="CO129" s="145"/>
      <c r="CP129" s="148"/>
      <c r="CT129" s="145"/>
      <c r="CU129" s="145"/>
      <c r="CV129" s="145"/>
      <c r="CW129" s="145"/>
      <c r="CX129" s="145"/>
      <c r="CY129" s="149"/>
      <c r="CZ129" s="145"/>
      <c r="DA129" s="149">
        <v>3</v>
      </c>
      <c r="DB129" s="149" t="s">
        <v>1237</v>
      </c>
      <c r="DE129" s="308"/>
      <c r="DF129" s="308"/>
      <c r="DG129" s="308"/>
      <c r="DH129" s="579"/>
      <c r="DI129" s="339" t="s">
        <v>489</v>
      </c>
      <c r="DJ129" s="685" t="s">
        <v>562</v>
      </c>
      <c r="DK129" s="162">
        <v>2</v>
      </c>
      <c r="DL129" s="163" t="s">
        <v>676</v>
      </c>
      <c r="DM129" s="163" t="s">
        <v>476</v>
      </c>
      <c r="DN129" s="164" t="s">
        <v>516</v>
      </c>
      <c r="DO129" s="163">
        <v>0</v>
      </c>
      <c r="DP129" s="168" t="s">
        <v>490</v>
      </c>
      <c r="DQ129" s="163" t="s">
        <v>490</v>
      </c>
      <c r="DR129" s="165" t="s">
        <v>490</v>
      </c>
      <c r="DS129" s="125" t="s">
        <v>490</v>
      </c>
      <c r="DT129" s="125">
        <v>1487</v>
      </c>
      <c r="DU129" s="125">
        <v>39.700000000000003</v>
      </c>
      <c r="DV129" s="125">
        <v>60.3</v>
      </c>
      <c r="DW129" s="125">
        <v>2.2999999999999998</v>
      </c>
      <c r="DX129" s="125">
        <v>480.4</v>
      </c>
      <c r="DY129" s="125">
        <v>90.2</v>
      </c>
      <c r="DZ129" s="125">
        <v>3.38</v>
      </c>
      <c r="EA129" s="125">
        <v>0</v>
      </c>
      <c r="EC129" s="163">
        <v>3</v>
      </c>
      <c r="ED129" s="163" t="s">
        <v>980</v>
      </c>
      <c r="EE129" s="166">
        <v>6</v>
      </c>
      <c r="EF129" s="163">
        <v>15</v>
      </c>
      <c r="EG129" s="163">
        <v>2</v>
      </c>
      <c r="EH129" s="163">
        <v>1</v>
      </c>
      <c r="EI129" s="163">
        <v>183</v>
      </c>
      <c r="EJ129" s="163">
        <v>107</v>
      </c>
      <c r="EK129" s="167">
        <f t="shared" ref="EK129:EK137" si="72">EJ129/(EI129*EI129*0.01*0.01)</f>
        <v>31.950789811579924</v>
      </c>
      <c r="EL129" s="163">
        <v>1</v>
      </c>
      <c r="EM129" s="168" t="s">
        <v>490</v>
      </c>
      <c r="EN129" s="169">
        <v>3</v>
      </c>
      <c r="EO129" s="163">
        <v>2</v>
      </c>
      <c r="EP129" s="163">
        <v>6</v>
      </c>
      <c r="EQ129" s="1238">
        <v>42810</v>
      </c>
      <c r="ER129" s="580">
        <v>6864</v>
      </c>
      <c r="ES129" s="765"/>
      <c r="ET129" s="765"/>
      <c r="EU129" s="765"/>
      <c r="EV129" s="765"/>
      <c r="EW129" s="765"/>
      <c r="EX129" s="787"/>
      <c r="EY129" s="788"/>
      <c r="EZ129" s="765"/>
      <c r="FA129" s="765"/>
      <c r="FB129" s="765"/>
      <c r="FC129" s="765"/>
      <c r="FD129" s="788"/>
      <c r="FE129" s="788"/>
      <c r="FF129" s="788"/>
      <c r="FG129" s="789"/>
      <c r="FH129" s="790"/>
      <c r="FI129" s="590"/>
      <c r="FJ129" s="606">
        <v>1487</v>
      </c>
      <c r="FK129" s="791" t="s">
        <v>485</v>
      </c>
      <c r="FL129" s="133"/>
      <c r="FM129" s="122"/>
      <c r="FP129" s="172"/>
      <c r="FQ129" s="173">
        <f>DT129/1000</f>
        <v>1.4870000000000001</v>
      </c>
      <c r="FR129" s="133"/>
      <c r="FS129" s="133"/>
      <c r="GF129" s="175"/>
      <c r="GJ129" s="991"/>
      <c r="GK129" s="294">
        <v>42941</v>
      </c>
      <c r="GL129" s="1260" t="s">
        <v>497</v>
      </c>
      <c r="GM129" s="1231">
        <f t="shared" si="71"/>
        <v>4</v>
      </c>
      <c r="GN129" s="1147"/>
      <c r="GP129" s="340">
        <v>2.2999999999999998</v>
      </c>
      <c r="GR129" s="991"/>
      <c r="GS129" s="991"/>
      <c r="GT129" s="991"/>
      <c r="GU129" s="122"/>
      <c r="HI129" s="991"/>
      <c r="HJ129" s="991"/>
      <c r="HK129" s="991"/>
      <c r="HL129" s="991"/>
      <c r="HM129" s="991"/>
      <c r="HN129" s="991"/>
      <c r="HO129" s="1022"/>
      <c r="HP129" s="1022"/>
      <c r="HQ129" s="991"/>
      <c r="HR129" s="991"/>
      <c r="HS129" s="991"/>
      <c r="HT129" s="991"/>
      <c r="HU129" s="991"/>
      <c r="HV129" s="991"/>
      <c r="HW129" s="991"/>
      <c r="HX129" s="991"/>
      <c r="HY129" s="991"/>
      <c r="HZ129" s="991"/>
      <c r="IA129" s="991"/>
      <c r="IB129" s="1022"/>
      <c r="IC129" s="991"/>
      <c r="ID129" s="991"/>
      <c r="IE129" s="991"/>
      <c r="IF129" s="991"/>
      <c r="IG129" s="991"/>
      <c r="IH129" s="991"/>
      <c r="II129" s="991"/>
      <c r="IJ129" s="991"/>
      <c r="IK129" s="1022"/>
      <c r="IL129" s="991"/>
      <c r="IM129" s="991"/>
      <c r="IN129" s="1022"/>
      <c r="IO129" s="991"/>
      <c r="IP129" s="991"/>
      <c r="IQ129" s="991"/>
      <c r="IR129" s="991"/>
      <c r="IS129" s="991"/>
      <c r="IT129" s="1022"/>
      <c r="IU129" s="991"/>
      <c r="IV129" s="991"/>
      <c r="IW129" s="991"/>
      <c r="IX129" s="991"/>
      <c r="IY129" s="991"/>
      <c r="IZ129" s="991"/>
      <c r="JA129" s="991"/>
      <c r="JB129" s="991"/>
      <c r="JC129" s="991"/>
      <c r="JD129" s="991"/>
      <c r="JE129" s="991"/>
      <c r="JF129" s="991"/>
      <c r="JG129" s="991"/>
      <c r="JH129" s="991"/>
      <c r="JI129" s="991"/>
      <c r="JJ129" s="993"/>
      <c r="JK129" s="993"/>
      <c r="JL129" s="993"/>
      <c r="JM129" s="993"/>
      <c r="JN129" s="993"/>
      <c r="JO129" s="993"/>
      <c r="JP129" s="993"/>
      <c r="JQ129" s="993"/>
      <c r="JR129" s="993"/>
      <c r="JS129" s="993"/>
      <c r="JT129" s="993"/>
      <c r="JU129" s="993"/>
      <c r="JV129" s="993"/>
      <c r="JW129" s="993"/>
      <c r="JX129" s="993"/>
      <c r="JY129" s="993"/>
      <c r="JZ129" s="993"/>
      <c r="KA129" s="993"/>
      <c r="KB129" s="993"/>
      <c r="KC129" s="993"/>
      <c r="KD129" s="993"/>
      <c r="KE129" s="993"/>
      <c r="KF129" s="993"/>
      <c r="KG129" s="993"/>
      <c r="KH129" s="993"/>
      <c r="KI129" s="993"/>
      <c r="KJ129" s="993"/>
      <c r="KK129" s="993"/>
      <c r="KL129" s="993"/>
      <c r="KM129" s="993"/>
      <c r="KN129" s="993"/>
      <c r="KO129" s="993"/>
      <c r="KP129" s="993"/>
      <c r="KQ129" s="993"/>
      <c r="KR129" s="993"/>
      <c r="KS129" s="993"/>
      <c r="KT129" s="993"/>
      <c r="KU129" s="993"/>
      <c r="KV129" s="993"/>
      <c r="KW129" s="993"/>
      <c r="KX129" s="993"/>
      <c r="KY129" s="993"/>
      <c r="KZ129" s="993"/>
      <c r="LA129" s="993"/>
      <c r="LB129" s="993"/>
      <c r="LC129" s="993"/>
      <c r="LD129" s="993"/>
      <c r="LF129" s="122"/>
      <c r="LG129" s="122"/>
      <c r="LH129" s="122"/>
      <c r="LI129" s="122"/>
      <c r="LJ129" s="122"/>
      <c r="LK129" s="122"/>
      <c r="LL129" s="122"/>
      <c r="LM129" s="122"/>
      <c r="LN129" s="122"/>
      <c r="LO129" s="122"/>
      <c r="LP129" s="122"/>
      <c r="LQ129" s="122"/>
    </row>
    <row r="130" spans="1:338" ht="14.45" hidden="1" customHeight="1">
      <c r="A130" s="122">
        <v>185</v>
      </c>
      <c r="B130" s="122">
        <f>COUNTIFS($D$3:D130,D130,$F$3:F130,F130)</f>
        <v>1</v>
      </c>
      <c r="C130" s="268">
        <v>6850</v>
      </c>
      <c r="D130" s="398" t="s">
        <v>1053</v>
      </c>
      <c r="E130" s="125" t="s">
        <v>1054</v>
      </c>
      <c r="F130" s="187">
        <v>7907314536</v>
      </c>
      <c r="G130" s="125">
        <v>38</v>
      </c>
      <c r="H130" s="398" t="s">
        <v>802</v>
      </c>
      <c r="I130" s="572" t="s">
        <v>770</v>
      </c>
      <c r="J130" s="652" t="s">
        <v>477</v>
      </c>
      <c r="K130" s="271" t="s">
        <v>478</v>
      </c>
      <c r="L130" s="272">
        <v>10</v>
      </c>
      <c r="M130" s="272" t="s">
        <v>1055</v>
      </c>
      <c r="N130" s="272"/>
      <c r="O130" s="272"/>
      <c r="P130" s="653" t="s">
        <v>624</v>
      </c>
      <c r="Q130" s="653"/>
      <c r="R130" s="653"/>
      <c r="S130" s="654" t="s">
        <v>550</v>
      </c>
      <c r="T130" s="654" t="s">
        <v>1056</v>
      </c>
      <c r="U130" s="655" t="s">
        <v>481</v>
      </c>
      <c r="V130" s="654" t="s">
        <v>481</v>
      </c>
      <c r="W130" s="656" t="s">
        <v>1051</v>
      </c>
      <c r="X130" s="654" t="s">
        <v>484</v>
      </c>
      <c r="Y130" s="773" t="s">
        <v>481</v>
      </c>
      <c r="Z130" s="774"/>
      <c r="AA130" s="775"/>
      <c r="AB130" s="282">
        <v>466</v>
      </c>
      <c r="AC130" s="776"/>
      <c r="AD130" s="776"/>
      <c r="AE130" s="776"/>
      <c r="AF130" s="776"/>
      <c r="AG130" s="777" t="s">
        <v>485</v>
      </c>
      <c r="AH130" s="1220" t="s">
        <v>1057</v>
      </c>
      <c r="AI130" s="285"/>
      <c r="AJ130" s="285"/>
      <c r="AK130" s="285"/>
      <c r="AL130" s="285"/>
      <c r="AM130" s="285"/>
      <c r="AN130" s="285">
        <v>3</v>
      </c>
      <c r="AO130" s="1189" t="s">
        <v>487</v>
      </c>
      <c r="AP130" s="287" t="s">
        <v>487</v>
      </c>
      <c r="AQ130" s="288">
        <f>DU130</f>
        <v>3.4</v>
      </c>
      <c r="AR130" s="139" t="s">
        <v>487</v>
      </c>
      <c r="AS130" s="140" t="s">
        <v>487</v>
      </c>
      <c r="AT130" s="141" t="s">
        <v>487</v>
      </c>
      <c r="AU130" s="142" t="s">
        <v>487</v>
      </c>
      <c r="AV130" s="122" t="s">
        <v>487</v>
      </c>
      <c r="AW130" s="145" t="s">
        <v>487</v>
      </c>
      <c r="AX130" s="122" t="s">
        <v>487</v>
      </c>
      <c r="AY130" s="122" t="s">
        <v>487</v>
      </c>
      <c r="AZ130" s="122" t="s">
        <v>487</v>
      </c>
      <c r="BA130" s="204" t="s">
        <v>487</v>
      </c>
      <c r="BB130" s="147" t="s">
        <v>487</v>
      </c>
      <c r="BC130" s="148"/>
      <c r="BD130" s="148"/>
      <c r="BE130" s="285"/>
      <c r="BF130" s="285"/>
      <c r="BG130" s="145"/>
      <c r="BH130" s="285"/>
      <c r="BI130" s="234" t="s">
        <v>487</v>
      </c>
      <c r="BJ130" s="143" t="s">
        <v>487</v>
      </c>
      <c r="BK130" s="143" t="s">
        <v>487</v>
      </c>
      <c r="BL130" s="150" t="s">
        <v>487</v>
      </c>
      <c r="BM130" s="206" t="s">
        <v>487</v>
      </c>
      <c r="BN130" s="122" t="s">
        <v>487</v>
      </c>
      <c r="BO130" s="122" t="s">
        <v>487</v>
      </c>
      <c r="BP130" s="143"/>
      <c r="BR130" s="152"/>
      <c r="BS130" s="289" t="s">
        <v>487</v>
      </c>
      <c r="BT130" s="208" t="s">
        <v>487</v>
      </c>
      <c r="BU130" s="152"/>
      <c r="BV130" s="208" t="s">
        <v>487</v>
      </c>
      <c r="BW130" s="1056" t="s">
        <v>487</v>
      </c>
      <c r="BX130" s="208" t="s">
        <v>487</v>
      </c>
      <c r="BY130" s="208" t="s">
        <v>487</v>
      </c>
      <c r="BZ130" s="208" t="s">
        <v>487</v>
      </c>
      <c r="CA130" s="208" t="s">
        <v>487</v>
      </c>
      <c r="CB130" s="208" t="s">
        <v>487</v>
      </c>
      <c r="CC130" s="208" t="s">
        <v>487</v>
      </c>
      <c r="CD130" s="208" t="s">
        <v>487</v>
      </c>
      <c r="CE130" s="208" t="s">
        <v>487</v>
      </c>
      <c r="CF130" s="208" t="s">
        <v>487</v>
      </c>
      <c r="CG130" s="208" t="s">
        <v>487</v>
      </c>
      <c r="CH130" s="208" t="s">
        <v>487</v>
      </c>
      <c r="CI130" s="208" t="s">
        <v>487</v>
      </c>
      <c r="CJ130" s="208" t="s">
        <v>487</v>
      </c>
      <c r="CK130" s="208" t="s">
        <v>487</v>
      </c>
      <c r="CL130" s="285"/>
      <c r="CM130" s="145"/>
      <c r="CN130" s="145"/>
      <c r="CO130" s="145"/>
      <c r="CP130" s="148"/>
      <c r="CQ130" s="285"/>
      <c r="CR130" s="285"/>
      <c r="CS130" s="285"/>
      <c r="CT130" s="145"/>
      <c r="CU130" s="145"/>
      <c r="CV130" s="145"/>
      <c r="CW130" s="145"/>
      <c r="CX130" s="290"/>
      <c r="CZ130" s="145"/>
      <c r="DA130" s="122">
        <v>3</v>
      </c>
      <c r="DB130" s="285" t="s">
        <v>487</v>
      </c>
      <c r="DE130" s="308"/>
      <c r="DF130" s="308"/>
      <c r="DG130" s="308"/>
      <c r="DH130" s="579"/>
      <c r="DI130" s="163" t="s">
        <v>489</v>
      </c>
      <c r="DJ130" s="291" t="s">
        <v>485</v>
      </c>
      <c r="DK130" s="162">
        <v>2</v>
      </c>
      <c r="DL130" s="163" t="s">
        <v>476</v>
      </c>
      <c r="DM130" s="163" t="s">
        <v>476</v>
      </c>
      <c r="DN130" s="164">
        <v>0</v>
      </c>
      <c r="DO130" s="163">
        <v>0</v>
      </c>
      <c r="DP130" s="168" t="s">
        <v>490</v>
      </c>
      <c r="DQ130" s="163" t="s">
        <v>490</v>
      </c>
      <c r="DR130" s="165" t="s">
        <v>490</v>
      </c>
      <c r="DS130" s="125" t="s">
        <v>490</v>
      </c>
      <c r="DT130" s="125">
        <v>466</v>
      </c>
      <c r="DU130" s="125">
        <v>3.4</v>
      </c>
      <c r="DV130" s="125">
        <v>96.6</v>
      </c>
      <c r="DW130" s="125" t="s">
        <v>490</v>
      </c>
      <c r="DX130" s="125" t="s">
        <v>490</v>
      </c>
      <c r="DY130" s="125" t="s">
        <v>490</v>
      </c>
      <c r="DZ130" s="125" t="s">
        <v>490</v>
      </c>
      <c r="EA130" s="125">
        <v>0</v>
      </c>
      <c r="EC130" s="292">
        <v>3</v>
      </c>
      <c r="ED130" s="292" t="s">
        <v>1058</v>
      </c>
      <c r="EE130" s="166">
        <v>10</v>
      </c>
      <c r="EF130" s="163" t="s">
        <v>490</v>
      </c>
      <c r="EG130" s="163" t="s">
        <v>490</v>
      </c>
      <c r="EH130" s="163">
        <v>0</v>
      </c>
      <c r="EI130" s="163">
        <v>183</v>
      </c>
      <c r="EJ130" s="163">
        <v>102</v>
      </c>
      <c r="EK130" s="167">
        <f t="shared" si="72"/>
        <v>30.45776225029114</v>
      </c>
      <c r="EL130" s="163">
        <v>0</v>
      </c>
      <c r="EM130" s="168" t="s">
        <v>490</v>
      </c>
      <c r="EN130" s="169">
        <v>2</v>
      </c>
      <c r="EO130" s="163">
        <v>1</v>
      </c>
      <c r="EP130" s="163">
        <v>4</v>
      </c>
      <c r="EQ130" s="1239">
        <v>42899</v>
      </c>
      <c r="ER130" s="580">
        <v>6850</v>
      </c>
      <c r="ES130" s="778"/>
      <c r="ET130" s="778"/>
      <c r="EU130" s="778"/>
      <c r="EV130" s="778"/>
      <c r="EW130" s="778"/>
      <c r="EX130" s="779"/>
      <c r="EY130" s="780"/>
      <c r="EZ130" s="778"/>
      <c r="FA130" s="778"/>
      <c r="FB130" s="778"/>
      <c r="FC130" s="778"/>
      <c r="FD130" s="780"/>
      <c r="FE130" s="780"/>
      <c r="FF130" s="780"/>
      <c r="FG130" s="781"/>
      <c r="FH130" s="782"/>
      <c r="FI130" s="590"/>
      <c r="FJ130" s="783">
        <v>466</v>
      </c>
      <c r="FK130" s="784" t="s">
        <v>485</v>
      </c>
      <c r="FL130" s="1329" t="s">
        <v>1057</v>
      </c>
      <c r="FM130" s="445"/>
      <c r="FP130" s="172"/>
      <c r="FQ130" s="173">
        <f>DT130/1000</f>
        <v>0.46600000000000003</v>
      </c>
      <c r="FR130" s="133"/>
      <c r="FS130" s="133"/>
      <c r="GF130" s="175"/>
      <c r="GJ130" s="991"/>
      <c r="GK130" s="294">
        <v>42936</v>
      </c>
      <c r="GL130" s="1260" t="s">
        <v>497</v>
      </c>
      <c r="GM130" s="1231">
        <f t="shared" si="71"/>
        <v>1</v>
      </c>
      <c r="GN130" s="1147"/>
      <c r="GP130" s="295"/>
      <c r="GR130" s="991"/>
      <c r="GS130" s="991"/>
      <c r="GT130" s="991"/>
      <c r="HI130" s="991"/>
      <c r="HJ130" s="991"/>
      <c r="HK130" s="991"/>
      <c r="HL130" s="991"/>
      <c r="HM130" s="991"/>
      <c r="HN130" s="991"/>
      <c r="HO130" s="1022"/>
      <c r="HP130" s="1022"/>
      <c r="HQ130" s="991"/>
      <c r="HR130" s="991"/>
      <c r="HS130" s="991"/>
      <c r="HT130" s="991"/>
      <c r="HU130" s="991"/>
      <c r="HV130" s="991"/>
      <c r="HW130" s="991"/>
      <c r="HX130" s="991"/>
      <c r="HY130" s="991"/>
      <c r="HZ130" s="991"/>
      <c r="IA130" s="991"/>
      <c r="IB130" s="1022"/>
      <c r="IC130" s="991"/>
      <c r="ID130" s="991"/>
      <c r="IE130" s="991"/>
      <c r="IF130" s="991"/>
      <c r="IG130" s="991"/>
      <c r="IH130" s="991"/>
      <c r="II130" s="991"/>
      <c r="IJ130" s="991"/>
      <c r="IK130" s="1022"/>
      <c r="IL130" s="991"/>
      <c r="IM130" s="991"/>
      <c r="IN130" s="1022"/>
      <c r="IO130" s="991"/>
      <c r="IP130" s="991"/>
      <c r="IQ130" s="991"/>
      <c r="IR130" s="991"/>
      <c r="IS130" s="991"/>
      <c r="IT130" s="1022"/>
      <c r="IU130" s="991"/>
      <c r="IV130" s="991"/>
      <c r="IW130" s="991"/>
      <c r="IX130" s="991"/>
      <c r="IY130" s="991"/>
      <c r="IZ130" s="991"/>
      <c r="JA130" s="991"/>
      <c r="JB130" s="991"/>
      <c r="JC130" s="991"/>
      <c r="JD130" s="991"/>
      <c r="JE130" s="991"/>
      <c r="JF130" s="991"/>
      <c r="JG130" s="125"/>
      <c r="JH130" s="125"/>
      <c r="JI130" s="125"/>
      <c r="JJ130" s="993"/>
      <c r="JK130" s="993"/>
      <c r="JL130" s="993"/>
      <c r="JM130" s="993"/>
      <c r="JN130" s="993"/>
      <c r="JO130" s="993"/>
      <c r="JP130" s="993"/>
      <c r="JQ130" s="993"/>
      <c r="JR130" s="993"/>
      <c r="JS130" s="993"/>
      <c r="JT130" s="993"/>
      <c r="JU130" s="993"/>
      <c r="JV130" s="993"/>
      <c r="JW130" s="993"/>
      <c r="JX130" s="993"/>
      <c r="JY130" s="993"/>
      <c r="JZ130" s="993"/>
      <c r="KA130" s="993"/>
      <c r="KB130" s="993"/>
      <c r="KC130" s="993"/>
      <c r="KD130" s="993"/>
      <c r="KE130" s="993"/>
      <c r="KF130" s="993"/>
      <c r="KG130" s="993"/>
      <c r="KH130" s="993"/>
      <c r="KI130" s="993"/>
      <c r="KJ130" s="993"/>
      <c r="KK130" s="993"/>
      <c r="KL130" s="993"/>
      <c r="KM130" s="993"/>
      <c r="KN130" s="993"/>
      <c r="KO130" s="993"/>
      <c r="KP130" s="993"/>
      <c r="KQ130" s="993"/>
      <c r="KR130" s="993"/>
      <c r="KS130" s="993"/>
      <c r="KT130" s="993"/>
      <c r="KU130" s="993"/>
      <c r="KV130" s="993"/>
      <c r="KW130" s="993"/>
      <c r="KX130" s="993"/>
      <c r="KY130" s="993"/>
      <c r="KZ130" s="993"/>
      <c r="LA130" s="993"/>
      <c r="LB130" s="993"/>
      <c r="LC130" s="993"/>
      <c r="LD130" s="993"/>
      <c r="LE130" s="125"/>
      <c r="LF130" s="175"/>
      <c r="LG130" s="175"/>
      <c r="LH130" s="175"/>
      <c r="LI130" s="175"/>
      <c r="LJ130" s="175"/>
      <c r="LK130" s="175"/>
      <c r="LL130" s="175"/>
      <c r="LM130" s="175"/>
      <c r="LN130" s="175"/>
      <c r="LO130" s="175"/>
      <c r="LP130" s="175"/>
      <c r="LQ130" s="175"/>
      <c r="LR130" s="175"/>
      <c r="LS130" s="175"/>
      <c r="LT130" s="175"/>
      <c r="LU130" s="175"/>
      <c r="LV130" s="175"/>
      <c r="LW130" s="175"/>
      <c r="LX130" s="175"/>
      <c r="LY130" s="183"/>
      <c r="LZ130" s="183"/>
    </row>
    <row r="131" spans="1:338" ht="14.45" hidden="1" customHeight="1">
      <c r="A131" s="122">
        <v>211</v>
      </c>
      <c r="B131" s="122">
        <f>COUNTIFS($D$3:D131,D131,$F$3:F131,F131)</f>
        <v>1</v>
      </c>
      <c r="C131" s="268">
        <v>6994</v>
      </c>
      <c r="D131" s="398" t="s">
        <v>1234</v>
      </c>
      <c r="E131" s="125" t="s">
        <v>823</v>
      </c>
      <c r="F131" s="187">
        <v>8005245314</v>
      </c>
      <c r="G131" s="125">
        <v>37</v>
      </c>
      <c r="H131" s="398" t="s">
        <v>1066</v>
      </c>
      <c r="I131" s="572" t="s">
        <v>1235</v>
      </c>
      <c r="J131" s="504" t="s">
        <v>477</v>
      </c>
      <c r="K131" s="175" t="s">
        <v>478</v>
      </c>
      <c r="L131" s="125">
        <v>10</v>
      </c>
      <c r="M131" s="125" t="s">
        <v>1236</v>
      </c>
      <c r="N131" s="125"/>
      <c r="O131" s="125"/>
      <c r="P131" s="553" t="s">
        <v>590</v>
      </c>
      <c r="Q131" s="553"/>
      <c r="R131" s="553"/>
      <c r="S131" s="530" t="s">
        <v>550</v>
      </c>
      <c r="T131" s="573" t="s">
        <v>481</v>
      </c>
      <c r="U131" s="574" t="s">
        <v>660</v>
      </c>
      <c r="V131" s="530" t="s">
        <v>481</v>
      </c>
      <c r="W131" s="575" t="s">
        <v>483</v>
      </c>
      <c r="X131" s="530" t="s">
        <v>484</v>
      </c>
      <c r="Y131" s="576" t="s">
        <v>653</v>
      </c>
      <c r="Z131" s="795"/>
      <c r="AA131" s="796"/>
      <c r="AB131" s="301" t="s">
        <v>481</v>
      </c>
      <c r="AC131" s="797"/>
      <c r="AD131" s="797"/>
      <c r="AE131" s="797"/>
      <c r="AF131" s="797"/>
      <c r="AG131" s="862" t="s">
        <v>507</v>
      </c>
      <c r="AH131" s="991" t="s">
        <v>1068</v>
      </c>
      <c r="AI131" s="122">
        <v>16.8</v>
      </c>
      <c r="AJ131" s="122">
        <v>78.3</v>
      </c>
      <c r="AK131" s="134">
        <v>13.154400000000001</v>
      </c>
      <c r="AM131" s="135"/>
      <c r="AN131" s="122">
        <v>4</v>
      </c>
      <c r="AO131" s="1024">
        <v>14.1</v>
      </c>
      <c r="AP131" s="137">
        <v>13.8</v>
      </c>
      <c r="AQ131" s="138">
        <v>69.599999999999994</v>
      </c>
      <c r="AR131" s="139">
        <f t="shared" ref="AR131:AR157" si="73">AO131+AP131+AQ131</f>
        <v>97.5</v>
      </c>
      <c r="AS131" s="140">
        <f t="shared" ref="AS131:AS157" si="74">AO131/AP131</f>
        <v>1.0217391304347825</v>
      </c>
      <c r="AT131" s="141">
        <f t="shared" ref="AT131:AT157" si="75">AO131/AP131*AQ131</f>
        <v>71.113043478260849</v>
      </c>
      <c r="AU131" s="142">
        <f t="shared" ref="AU131:AU157" si="76">AO131/(AP131+AQ131)</f>
        <v>0.16906474820143885</v>
      </c>
      <c r="AV131" s="143">
        <v>11.635</v>
      </c>
      <c r="AW131" s="143">
        <f>95-AY131</f>
        <v>82.517730496453908</v>
      </c>
      <c r="AX131" s="144">
        <v>1.76</v>
      </c>
      <c r="AY131" s="145">
        <f>AX131*100/AO131</f>
        <v>12.4822695035461</v>
      </c>
      <c r="AZ131" s="338">
        <v>6.77</v>
      </c>
      <c r="BA131" s="204"/>
      <c r="BB131" s="305">
        <v>0.5</v>
      </c>
      <c r="BC131" s="148"/>
      <c r="BD131" s="148"/>
      <c r="BG131" s="145"/>
      <c r="BI131" s="234">
        <v>1.7</v>
      </c>
      <c r="BJ131" s="143">
        <v>41.6</v>
      </c>
      <c r="BK131" s="143">
        <v>56.9</v>
      </c>
      <c r="BL131" s="150">
        <v>0.73026315789473673</v>
      </c>
      <c r="BM131" s="151" t="s">
        <v>487</v>
      </c>
      <c r="BN131" s="122" t="s">
        <v>487</v>
      </c>
      <c r="BO131" s="149" t="s">
        <v>487</v>
      </c>
      <c r="BP131" s="152">
        <v>38.9</v>
      </c>
      <c r="BQ131" s="307">
        <v>31.099999999999998</v>
      </c>
      <c r="BR131" s="218">
        <v>101726.07142857143</v>
      </c>
      <c r="BS131" s="153">
        <f>BX131+BZ131</f>
        <v>37.72</v>
      </c>
      <c r="BT131" s="152">
        <v>78.2</v>
      </c>
      <c r="BU131" s="218">
        <v>7359</v>
      </c>
      <c r="BV131" s="152">
        <f>100-BT131</f>
        <v>21.799999999999997</v>
      </c>
      <c r="BW131" s="1039">
        <f>BY131+CA131+CC131</f>
        <v>13.761360000000002</v>
      </c>
      <c r="BX131" s="152">
        <v>6.62</v>
      </c>
      <c r="BY131" s="145">
        <f>BX131*AP131/100</f>
        <v>0.91356000000000004</v>
      </c>
      <c r="BZ131" s="152">
        <v>31.1</v>
      </c>
      <c r="CA131" s="145">
        <f>BZ131*AP131/100</f>
        <v>4.2918000000000003</v>
      </c>
      <c r="CB131" s="152">
        <v>62</v>
      </c>
      <c r="CC131" s="145">
        <f>CB131*AP131/100</f>
        <v>8.5560000000000009</v>
      </c>
      <c r="CD131" s="208"/>
      <c r="CE131" s="264">
        <v>90.6</v>
      </c>
      <c r="CF131" s="265">
        <v>5857</v>
      </c>
      <c r="CG131" s="264">
        <v>87.6</v>
      </c>
      <c r="CH131" s="265">
        <v>5088.5789473684208</v>
      </c>
      <c r="CI131" s="264">
        <v>3.83</v>
      </c>
      <c r="CJ131" s="264">
        <v>35.700000000000003</v>
      </c>
      <c r="CK131" s="265">
        <v>5272.5555555555557</v>
      </c>
      <c r="CL131" s="157">
        <f>BX131/BZ131</f>
        <v>0.21286173633440514</v>
      </c>
      <c r="CM131" s="145"/>
      <c r="CN131" s="145"/>
      <c r="CO131" s="145"/>
      <c r="CP131" s="148"/>
      <c r="CT131" s="145"/>
      <c r="CU131" s="145"/>
      <c r="CV131" s="145"/>
      <c r="CW131" s="145"/>
      <c r="CX131" s="145"/>
      <c r="CY131" s="158"/>
      <c r="CZ131" s="145"/>
      <c r="DA131" s="158" t="s">
        <v>1069</v>
      </c>
      <c r="DB131" s="149" t="s">
        <v>1237</v>
      </c>
      <c r="DE131" s="308"/>
      <c r="DF131" s="308"/>
      <c r="DG131" s="308"/>
      <c r="DH131" s="579"/>
      <c r="DI131" s="160" t="s">
        <v>489</v>
      </c>
      <c r="DJ131" s="309" t="s">
        <v>507</v>
      </c>
      <c r="DK131" s="162">
        <v>2</v>
      </c>
      <c r="DL131" s="163" t="s">
        <v>1235</v>
      </c>
      <c r="DM131" s="163" t="s">
        <v>1235</v>
      </c>
      <c r="DN131" s="164" t="s">
        <v>516</v>
      </c>
      <c r="DO131" s="163">
        <v>1</v>
      </c>
      <c r="DP131" s="168" t="s">
        <v>490</v>
      </c>
      <c r="DQ131" s="163" t="s">
        <v>490</v>
      </c>
      <c r="DR131" s="165" t="s">
        <v>490</v>
      </c>
      <c r="DS131" s="125" t="s">
        <v>490</v>
      </c>
      <c r="DT131" s="125" t="s">
        <v>490</v>
      </c>
      <c r="DU131" s="125" t="s">
        <v>490</v>
      </c>
      <c r="DV131" s="125" t="s">
        <v>490</v>
      </c>
      <c r="DW131" s="125" t="s">
        <v>490</v>
      </c>
      <c r="DX131" s="125" t="s">
        <v>490</v>
      </c>
      <c r="DY131" s="125" t="s">
        <v>490</v>
      </c>
      <c r="DZ131" s="125" t="s">
        <v>490</v>
      </c>
      <c r="EA131" s="125" t="s">
        <v>490</v>
      </c>
      <c r="EC131" s="163" t="s">
        <v>1069</v>
      </c>
      <c r="ED131" s="163" t="s">
        <v>1236</v>
      </c>
      <c r="EE131" s="166">
        <v>10</v>
      </c>
      <c r="EF131" s="163" t="s">
        <v>490</v>
      </c>
      <c r="EG131" s="163" t="s">
        <v>490</v>
      </c>
      <c r="EH131" s="163">
        <v>0</v>
      </c>
      <c r="EI131" s="163">
        <v>182</v>
      </c>
      <c r="EJ131" s="163">
        <v>87</v>
      </c>
      <c r="EK131" s="167">
        <f t="shared" si="72"/>
        <v>26.26494384736143</v>
      </c>
      <c r="EL131" s="163">
        <v>0</v>
      </c>
      <c r="EM131" s="168">
        <v>42927</v>
      </c>
      <c r="EN131" s="163">
        <v>2</v>
      </c>
      <c r="EO131" s="163">
        <v>2</v>
      </c>
      <c r="EP131" s="163">
        <v>4</v>
      </c>
      <c r="EQ131" s="1238">
        <v>42927</v>
      </c>
      <c r="ER131" s="580">
        <v>6994</v>
      </c>
      <c r="ES131" s="796"/>
      <c r="ET131" s="796"/>
      <c r="EU131" s="796"/>
      <c r="EV131" s="796"/>
      <c r="EW131" s="796"/>
      <c r="EX131" s="799"/>
      <c r="EY131" s="800"/>
      <c r="EZ131" s="796"/>
      <c r="FA131" s="796"/>
      <c r="FB131" s="796"/>
      <c r="FC131" s="801"/>
      <c r="FD131" s="802"/>
      <c r="FE131" s="802"/>
      <c r="FF131" s="800"/>
      <c r="FG131" s="803"/>
      <c r="FH131" s="804"/>
      <c r="FI131" s="590"/>
      <c r="FJ131" s="645" t="s">
        <v>481</v>
      </c>
      <c r="FK131" s="798" t="s">
        <v>663</v>
      </c>
      <c r="FL131" s="122" t="s">
        <v>1071</v>
      </c>
      <c r="FM131" s="122"/>
      <c r="FP131" s="172"/>
      <c r="FQ131" s="366" t="s">
        <v>487</v>
      </c>
      <c r="FR131" s="396"/>
      <c r="FS131" s="396"/>
      <c r="FT131" s="592"/>
      <c r="FU131" s="592"/>
      <c r="FV131" s="592"/>
      <c r="FW131" s="593"/>
      <c r="FX131" s="593"/>
      <c r="FY131" s="593"/>
      <c r="FZ131" s="592"/>
      <c r="GA131" s="592"/>
      <c r="GB131" s="592"/>
      <c r="GC131" s="592"/>
      <c r="GD131" s="593"/>
      <c r="GE131" s="592"/>
      <c r="GF131" s="592"/>
      <c r="GG131" s="593"/>
      <c r="GH131" s="592"/>
      <c r="GI131" s="592"/>
      <c r="GJ131" s="991"/>
      <c r="GK131" s="294">
        <v>42975</v>
      </c>
      <c r="GL131" s="1261" t="s">
        <v>497</v>
      </c>
      <c r="GM131" s="1231">
        <f t="shared" si="71"/>
        <v>1</v>
      </c>
      <c r="GN131" s="1147"/>
      <c r="GO131" s="593"/>
      <c r="GP131" s="593"/>
      <c r="GQ131" s="593"/>
      <c r="GR131" s="1148"/>
      <c r="GS131" s="1148"/>
      <c r="GT131" s="1148"/>
      <c r="GU131" s="122"/>
      <c r="HI131" s="991"/>
      <c r="HJ131" s="991"/>
      <c r="HK131" s="991"/>
      <c r="HL131" s="991"/>
      <c r="HM131" s="991"/>
      <c r="HN131" s="991"/>
      <c r="HO131" s="1022"/>
      <c r="HP131" s="1022"/>
      <c r="HQ131" s="991"/>
      <c r="HR131" s="991"/>
      <c r="HS131" s="991"/>
      <c r="HT131" s="991"/>
      <c r="HU131" s="991"/>
      <c r="HV131" s="991"/>
      <c r="HW131" s="991"/>
      <c r="HX131" s="991"/>
      <c r="HY131" s="991"/>
      <c r="HZ131" s="991"/>
      <c r="IA131" s="991"/>
      <c r="IB131" s="1022"/>
      <c r="IC131" s="991"/>
      <c r="ID131" s="991"/>
      <c r="IE131" s="991"/>
      <c r="IF131" s="991"/>
      <c r="IG131" s="991"/>
      <c r="IH131" s="991"/>
      <c r="II131" s="991"/>
      <c r="IJ131" s="991"/>
      <c r="IK131" s="1022"/>
      <c r="IL131" s="991"/>
      <c r="IM131" s="991"/>
      <c r="IN131" s="1022"/>
      <c r="IO131" s="991"/>
      <c r="IP131" s="991"/>
      <c r="IQ131" s="991"/>
      <c r="IR131" s="991"/>
      <c r="IS131" s="991"/>
      <c r="IT131" s="1022"/>
      <c r="IU131" s="991"/>
      <c r="IV131" s="991"/>
      <c r="IW131" s="991"/>
      <c r="IX131" s="991"/>
      <c r="IY131" s="991"/>
      <c r="IZ131" s="991"/>
      <c r="JA131" s="991"/>
      <c r="JB131" s="991"/>
      <c r="JC131" s="991"/>
      <c r="JD131" s="991"/>
      <c r="JE131" s="991"/>
      <c r="JF131" s="991"/>
      <c r="JG131" s="125"/>
      <c r="JH131" s="125"/>
      <c r="JI131" s="125"/>
      <c r="JJ131" s="993"/>
      <c r="JK131" s="993"/>
      <c r="JL131" s="993"/>
      <c r="JM131" s="993"/>
      <c r="JN131" s="993"/>
      <c r="JO131" s="993"/>
      <c r="JP131" s="993"/>
      <c r="JQ131" s="993"/>
      <c r="JR131" s="993"/>
      <c r="JS131" s="993"/>
      <c r="JT131" s="993"/>
      <c r="JU131" s="993"/>
      <c r="JV131" s="993"/>
      <c r="JW131" s="993"/>
      <c r="JX131" s="993"/>
      <c r="JY131" s="993"/>
      <c r="JZ131" s="993"/>
      <c r="KA131" s="993"/>
      <c r="KB131" s="993"/>
      <c r="KC131" s="993"/>
      <c r="KD131" s="993"/>
      <c r="KE131" s="993"/>
      <c r="KF131" s="993"/>
      <c r="KG131" s="993"/>
      <c r="KH131" s="993"/>
      <c r="KI131" s="993"/>
      <c r="KJ131" s="993"/>
      <c r="KK131" s="993"/>
      <c r="KL131" s="993"/>
      <c r="KM131" s="993"/>
      <c r="KN131" s="993"/>
      <c r="KO131" s="993"/>
      <c r="KP131" s="993"/>
      <c r="KQ131" s="993"/>
      <c r="KR131" s="993"/>
      <c r="KS131" s="993"/>
      <c r="KT131" s="993"/>
      <c r="KU131" s="993"/>
      <c r="KV131" s="993"/>
      <c r="KW131" s="993"/>
      <c r="KX131" s="993"/>
      <c r="KY131" s="993"/>
      <c r="KZ131" s="993"/>
      <c r="LA131" s="993"/>
      <c r="LB131" s="993"/>
      <c r="LC131" s="993"/>
      <c r="LD131" s="993"/>
      <c r="LE131" s="125"/>
      <c r="LF131" s="125"/>
      <c r="LG131" s="125"/>
      <c r="LH131" s="125"/>
      <c r="LI131" s="125"/>
      <c r="LJ131" s="125"/>
      <c r="LK131" s="125"/>
      <c r="LL131" s="125"/>
      <c r="LM131" s="125"/>
      <c r="LN131" s="125"/>
      <c r="LO131" s="125"/>
      <c r="LP131" s="125"/>
      <c r="LQ131" s="125"/>
      <c r="LR131" s="592"/>
      <c r="LS131" s="592"/>
      <c r="LT131" s="592"/>
      <c r="LU131" s="592"/>
      <c r="LV131" s="592"/>
      <c r="LW131" s="592"/>
      <c r="LX131" s="592"/>
      <c r="LY131" s="183"/>
      <c r="LZ131" s="183"/>
    </row>
    <row r="132" spans="1:338" ht="14.45" hidden="1" customHeight="1">
      <c r="A132" s="122">
        <v>63</v>
      </c>
      <c r="B132" s="122">
        <f>COUNTIFS($D$3:D132,D132,$F$3:F132,F132)</f>
        <v>1</v>
      </c>
      <c r="C132" s="184">
        <v>12416</v>
      </c>
      <c r="D132" s="398" t="s">
        <v>1204</v>
      </c>
      <c r="E132" s="188" t="s">
        <v>1205</v>
      </c>
      <c r="F132" s="187">
        <v>8353125308</v>
      </c>
      <c r="G132" s="125">
        <f>LEFT(H132,4)-CONCATENATE(IF(LEFT(F132, 2)&lt;MID(H132, 3, 4), 20, 19),LEFT(F132,2))</f>
        <v>37</v>
      </c>
      <c r="H132" s="398" t="s">
        <v>1206</v>
      </c>
      <c r="I132" s="389" t="s">
        <v>972</v>
      </c>
      <c r="J132" s="504" t="s">
        <v>477</v>
      </c>
      <c r="K132" s="188" t="s">
        <v>478</v>
      </c>
      <c r="L132" s="125">
        <v>28</v>
      </c>
      <c r="M132" s="188" t="s">
        <v>596</v>
      </c>
      <c r="N132" s="188" t="s">
        <v>513</v>
      </c>
      <c r="O132" s="125"/>
      <c r="P132" s="125" t="s">
        <v>529</v>
      </c>
      <c r="Q132" s="553"/>
      <c r="R132" s="553"/>
      <c r="S132" s="188"/>
      <c r="T132" s="554" t="s">
        <v>530</v>
      </c>
      <c r="U132" s="554"/>
      <c r="V132" s="555" t="s">
        <v>531</v>
      </c>
      <c r="W132" s="535"/>
      <c r="X132" s="557"/>
      <c r="Y132" s="556"/>
      <c r="Z132" s="764"/>
      <c r="AA132" s="765" t="s">
        <v>779</v>
      </c>
      <c r="AB132" s="125"/>
      <c r="AC132" s="823">
        <v>623</v>
      </c>
      <c r="AD132" s="823">
        <v>17000</v>
      </c>
      <c r="AE132" s="824">
        <v>2</v>
      </c>
      <c r="AF132" s="824">
        <v>3000</v>
      </c>
      <c r="AG132" s="824" t="s">
        <v>485</v>
      </c>
      <c r="AH132" s="1014">
        <v>1500</v>
      </c>
      <c r="AI132"/>
      <c r="AJ132"/>
      <c r="AM132"/>
      <c r="AO132" s="490">
        <v>76.099999999999994</v>
      </c>
      <c r="AP132" s="137">
        <v>16</v>
      </c>
      <c r="AQ132" s="138">
        <v>7.16</v>
      </c>
      <c r="AR132" s="139">
        <f t="shared" si="73"/>
        <v>99.259999999999991</v>
      </c>
      <c r="AS132" s="140">
        <f t="shared" si="74"/>
        <v>4.7562499999999996</v>
      </c>
      <c r="AT132" s="141">
        <f t="shared" si="75"/>
        <v>34.054749999999999</v>
      </c>
      <c r="AU132" s="142">
        <f t="shared" si="76"/>
        <v>3.285837651122625</v>
      </c>
      <c r="AV132" s="143">
        <f>AW132*AO132/100</f>
        <v>66.128049999999988</v>
      </c>
      <c r="AW132" s="143">
        <f>97-AY132-(CD132*100/AO132)</f>
        <v>86.896254927726673</v>
      </c>
      <c r="AX132" s="144">
        <v>5.2889499999999998</v>
      </c>
      <c r="AY132" s="143">
        <v>6.95</v>
      </c>
      <c r="AZ132" s="122" t="s">
        <v>487</v>
      </c>
      <c r="BA132" s="204">
        <v>22.1</v>
      </c>
      <c r="BB132" s="147" t="s">
        <v>487</v>
      </c>
      <c r="BC132" s="153">
        <v>0.32</v>
      </c>
      <c r="BD132" s="153"/>
      <c r="BE132" s="145"/>
      <c r="BF132" s="143"/>
      <c r="BG132" s="149">
        <v>6167</v>
      </c>
      <c r="BH132" s="233">
        <v>873</v>
      </c>
      <c r="BI132" s="234">
        <v>2.12</v>
      </c>
      <c r="BJ132" s="143">
        <v>33.799999999999997</v>
      </c>
      <c r="BK132" s="122">
        <v>66.2</v>
      </c>
      <c r="BL132" s="306">
        <f>BJ132/BK132</f>
        <v>0.51057401812688818</v>
      </c>
      <c r="BM132" s="206">
        <v>1.1200000000000001</v>
      </c>
      <c r="BN132" s="153">
        <f>BM132*100/AO132</f>
        <v>1.4717477003942185</v>
      </c>
      <c r="BO132" s="122" t="s">
        <v>487</v>
      </c>
      <c r="BP132" s="122">
        <v>41.6</v>
      </c>
      <c r="BQ132" s="234">
        <v>69.60799999999999</v>
      </c>
      <c r="BR132" s="174">
        <v>58506</v>
      </c>
      <c r="BS132" s="153">
        <f>BX132+BZ132</f>
        <v>27.26</v>
      </c>
      <c r="BT132" s="158">
        <v>62.9</v>
      </c>
      <c r="BU132" s="158">
        <v>8465</v>
      </c>
      <c r="BV132" s="153">
        <f>100-BT132</f>
        <v>37.1</v>
      </c>
      <c r="BW132" s="1039">
        <f>BY132+CA132+CC132</f>
        <v>15.897600000000001</v>
      </c>
      <c r="BX132" s="158">
        <v>9.4600000000000009</v>
      </c>
      <c r="BY132" s="145">
        <f>BX132*AP132/100</f>
        <v>1.5136000000000001</v>
      </c>
      <c r="BZ132" s="158">
        <v>17.8</v>
      </c>
      <c r="CA132" s="145">
        <f>BZ132*AP132/100</f>
        <v>2.8480000000000003</v>
      </c>
      <c r="CB132" s="158">
        <v>72.099999999999994</v>
      </c>
      <c r="CC132" s="145">
        <f>CB132*AP132/100</f>
        <v>11.536</v>
      </c>
      <c r="CD132" s="143">
        <v>2.4</v>
      </c>
      <c r="CE132" s="151">
        <v>99.9</v>
      </c>
      <c r="CF132" s="235">
        <v>13346.199999999999</v>
      </c>
      <c r="CG132" s="151">
        <v>99.8</v>
      </c>
      <c r="CH132" s="235">
        <v>11881.6</v>
      </c>
      <c r="CI132" s="151">
        <v>95.1</v>
      </c>
      <c r="CJ132" s="151">
        <v>96.3</v>
      </c>
      <c r="CK132" s="235">
        <v>7731.5999999999995</v>
      </c>
      <c r="CL132" s="143">
        <f>BX132/BZ132</f>
        <v>0.53146067415730336</v>
      </c>
      <c r="CM132" s="145"/>
      <c r="CN132" s="145"/>
      <c r="CO132" s="145"/>
      <c r="CP132" s="153"/>
      <c r="CQ132" s="145">
        <v>1.71</v>
      </c>
      <c r="CR132" s="143"/>
      <c r="CS132" s="143"/>
      <c r="CT132" s="145"/>
      <c r="CU132" s="236"/>
      <c r="CV132" s="236"/>
      <c r="CW132" s="145"/>
      <c r="CX132" s="145"/>
      <c r="CZ132" s="145"/>
      <c r="DA132" s="397" t="s">
        <v>524</v>
      </c>
      <c r="DB132" s="237" t="s">
        <v>301</v>
      </c>
      <c r="DC132" s="238"/>
      <c r="DD132" s="239" t="s">
        <v>1207</v>
      </c>
      <c r="DE132" s="125"/>
      <c r="DF132" s="125"/>
      <c r="DG132" s="125"/>
      <c r="DH132" s="414"/>
      <c r="DI132" s="125" t="s">
        <v>515</v>
      </c>
      <c r="DJ132" s="426" t="s">
        <v>485</v>
      </c>
      <c r="DK132" s="166">
        <v>2</v>
      </c>
      <c r="DL132" s="166"/>
      <c r="DM132" s="166"/>
      <c r="DN132" s="164">
        <v>0</v>
      </c>
      <c r="DO132" s="166"/>
      <c r="DP132" s="166"/>
      <c r="DQ132" s="166"/>
      <c r="DR132" s="165" t="s">
        <v>490</v>
      </c>
      <c r="DS132" s="125" t="s">
        <v>490</v>
      </c>
      <c r="DT132" s="125">
        <v>949</v>
      </c>
      <c r="DU132" s="125">
        <v>9.3000000000000007</v>
      </c>
      <c r="DV132" s="125">
        <v>90.7</v>
      </c>
      <c r="DW132" s="125" t="s">
        <v>490</v>
      </c>
      <c r="DX132" s="125" t="s">
        <v>490</v>
      </c>
      <c r="DY132" s="125" t="s">
        <v>490</v>
      </c>
      <c r="DZ132" s="125" t="s">
        <v>490</v>
      </c>
      <c r="EA132" s="125">
        <v>0</v>
      </c>
      <c r="EC132" s="242"/>
      <c r="ED132" s="242"/>
      <c r="EE132" s="166">
        <v>28</v>
      </c>
      <c r="EF132" s="166">
        <v>40</v>
      </c>
      <c r="EG132" s="163">
        <v>3</v>
      </c>
      <c r="EH132" s="242"/>
      <c r="EI132" s="243">
        <v>178</v>
      </c>
      <c r="EJ132" s="243">
        <v>83</v>
      </c>
      <c r="EK132" s="167">
        <f t="shared" si="72"/>
        <v>26.196187350082056</v>
      </c>
      <c r="EL132" s="166">
        <v>1</v>
      </c>
      <c r="EM132" s="166" t="s">
        <v>534</v>
      </c>
      <c r="EN132" s="166">
        <v>2</v>
      </c>
      <c r="EO132" s="166">
        <v>1</v>
      </c>
      <c r="EP132" s="242" t="s">
        <v>1208</v>
      </c>
      <c r="EQ132" s="1230">
        <v>43844</v>
      </c>
      <c r="ER132" s="559">
        <v>12416</v>
      </c>
      <c r="ES132" s="766">
        <v>75</v>
      </c>
      <c r="ET132" s="766">
        <v>11731</v>
      </c>
      <c r="EU132" s="766">
        <v>4000</v>
      </c>
      <c r="EV132" s="766">
        <v>40560</v>
      </c>
      <c r="EW132" s="766">
        <v>4493</v>
      </c>
      <c r="EX132" s="767">
        <f>EW132/EU132*EV132/ES132</f>
        <v>607.45360000000005</v>
      </c>
      <c r="EY132" s="768">
        <f>L132*EX132</f>
        <v>17008.700800000002</v>
      </c>
      <c r="EZ132" s="769"/>
      <c r="FA132" s="769"/>
      <c r="FB132" s="769"/>
      <c r="FC132" s="769"/>
      <c r="FD132" s="770"/>
      <c r="FE132" s="770"/>
      <c r="FF132" s="770"/>
      <c r="FG132" s="771"/>
      <c r="FH132" s="772"/>
      <c r="FI132" s="518"/>
      <c r="FJ132" s="519"/>
      <c r="FK132" s="791"/>
      <c r="FL132" s="133"/>
      <c r="FM132" s="122"/>
      <c r="FN132" s="213">
        <f>AC132/1000</f>
        <v>0.623</v>
      </c>
      <c r="FP132" s="141">
        <f>EW132*100/ET132</f>
        <v>38.300230159406702</v>
      </c>
      <c r="FQ132" s="247">
        <f>EX132/1000</f>
        <v>0.60745360000000004</v>
      </c>
      <c r="FR132" s="170">
        <f>DT132/EX132</f>
        <v>1.5622592408704137</v>
      </c>
      <c r="FS132" s="174">
        <v>20</v>
      </c>
      <c r="FT132" s="183" t="s">
        <v>993</v>
      </c>
      <c r="FU132" s="183" t="s">
        <v>490</v>
      </c>
      <c r="FV132" s="183" t="s">
        <v>1209</v>
      </c>
      <c r="FW132" s="125">
        <v>0</v>
      </c>
      <c r="FX132" s="188" t="s">
        <v>538</v>
      </c>
      <c r="FY132" s="125">
        <v>1</v>
      </c>
      <c r="FZ132" s="183" t="s">
        <v>539</v>
      </c>
      <c r="GD132" s="125">
        <v>1</v>
      </c>
      <c r="GE132" s="248" t="s">
        <v>1210</v>
      </c>
      <c r="GF132" s="183" t="s">
        <v>1211</v>
      </c>
      <c r="GG132" s="125">
        <v>0</v>
      </c>
      <c r="GH132" s="175">
        <v>0</v>
      </c>
      <c r="GI132" s="183" t="s">
        <v>1212</v>
      </c>
      <c r="GJ132" s="991"/>
      <c r="GK132" s="214">
        <v>43882</v>
      </c>
      <c r="GL132" s="1236" t="s">
        <v>497</v>
      </c>
      <c r="GM132" s="1231">
        <f t="shared" si="71"/>
        <v>1</v>
      </c>
      <c r="GN132" s="1147" t="s">
        <v>543</v>
      </c>
      <c r="GR132" s="1212"/>
      <c r="GS132" s="991"/>
      <c r="GT132" s="991"/>
      <c r="GV132" s="249">
        <v>4.09</v>
      </c>
      <c r="GW132" s="249">
        <v>79.92</v>
      </c>
      <c r="GX132" s="249">
        <v>1991.56</v>
      </c>
      <c r="GY132" s="249">
        <v>0</v>
      </c>
      <c r="GZ132" s="249">
        <v>11.05</v>
      </c>
      <c r="HA132" s="249">
        <v>0</v>
      </c>
      <c r="HB132" s="249">
        <v>0</v>
      </c>
      <c r="HC132" s="249">
        <v>133.47</v>
      </c>
      <c r="HD132" s="249">
        <v>804.4</v>
      </c>
      <c r="HE132" s="249">
        <v>974.2</v>
      </c>
      <c r="HF132" s="249">
        <v>0</v>
      </c>
      <c r="HG132" s="249">
        <v>0</v>
      </c>
      <c r="HH132" s="249">
        <v>778.09</v>
      </c>
      <c r="HI132" s="1022"/>
      <c r="HJ132" s="1020">
        <v>38.700000000000003</v>
      </c>
      <c r="HK132" s="1020">
        <v>91.5</v>
      </c>
      <c r="HL132" s="1043">
        <v>6200</v>
      </c>
      <c r="HM132" s="1020">
        <v>24</v>
      </c>
      <c r="HN132" s="1020">
        <v>85.3</v>
      </c>
      <c r="HO132" s="1043">
        <v>3816</v>
      </c>
      <c r="HP132" s="1043">
        <v>6262</v>
      </c>
      <c r="HQ132" s="1020">
        <v>61.1</v>
      </c>
      <c r="HR132" s="1020">
        <v>34.5</v>
      </c>
      <c r="HS132" s="1020">
        <v>41.3</v>
      </c>
      <c r="HT132" s="1020">
        <v>83.6</v>
      </c>
      <c r="HU132" s="1020">
        <v>99</v>
      </c>
      <c r="HV132" s="1043">
        <v>5925</v>
      </c>
      <c r="HW132" s="1020">
        <v>73.3</v>
      </c>
      <c r="HX132" s="1020">
        <v>79.5</v>
      </c>
      <c r="HY132" s="1020">
        <v>43.4</v>
      </c>
      <c r="HZ132" s="1020">
        <v>70.099999999999994</v>
      </c>
      <c r="IA132" s="1020">
        <v>90.5</v>
      </c>
      <c r="IB132" s="1043">
        <v>6957</v>
      </c>
      <c r="IC132" s="1020">
        <v>21.1</v>
      </c>
      <c r="ID132" s="1020">
        <v>62.4</v>
      </c>
      <c r="IE132" s="1020">
        <v>55</v>
      </c>
      <c r="IF132" s="1020">
        <v>92.9</v>
      </c>
      <c r="IG132" s="1043">
        <v>9491</v>
      </c>
      <c r="IH132" s="1020">
        <v>57.3</v>
      </c>
      <c r="II132" s="1020">
        <v>21.1</v>
      </c>
      <c r="IJ132" s="1020">
        <v>80.400000000000006</v>
      </c>
      <c r="IK132" s="1043">
        <v>4976</v>
      </c>
      <c r="IL132" s="1020">
        <v>9.32</v>
      </c>
      <c r="IM132" s="1020">
        <v>96.8</v>
      </c>
      <c r="IN132" s="1043">
        <v>4575</v>
      </c>
      <c r="IO132" s="1020">
        <v>63.3</v>
      </c>
      <c r="IP132" s="1020">
        <v>68.400000000000006</v>
      </c>
      <c r="IQ132" s="1020">
        <v>41.4</v>
      </c>
      <c r="IR132" s="1020">
        <v>53.8</v>
      </c>
      <c r="IS132" s="1020">
        <v>86.2</v>
      </c>
      <c r="IT132" s="1043">
        <v>5521</v>
      </c>
      <c r="IU132" s="1020">
        <v>20</v>
      </c>
      <c r="IV132" s="1020">
        <v>85.2</v>
      </c>
      <c r="IW132" s="1020">
        <v>17.100000000000001</v>
      </c>
      <c r="IX132" s="1020">
        <v>99.4</v>
      </c>
      <c r="IY132" s="1020">
        <v>5180</v>
      </c>
      <c r="IZ132" s="1020">
        <v>26.6</v>
      </c>
      <c r="JA132" s="1020">
        <v>47.3</v>
      </c>
      <c r="JB132" s="1020">
        <v>83.1</v>
      </c>
      <c r="JC132" s="1020">
        <v>1.1100000000000001</v>
      </c>
      <c r="JD132" s="1043">
        <v>6</v>
      </c>
      <c r="JE132" s="992">
        <v>1</v>
      </c>
      <c r="JF132" s="992">
        <v>2</v>
      </c>
      <c r="JG132" s="183"/>
      <c r="JH132" s="183"/>
      <c r="JI132" s="249"/>
      <c r="JJ132" s="993"/>
      <c r="JK132" s="993"/>
      <c r="JL132" s="993"/>
      <c r="JM132" s="993"/>
      <c r="JN132" s="993"/>
      <c r="JO132" s="993"/>
      <c r="JP132" s="993"/>
      <c r="JQ132" s="993"/>
      <c r="JR132" s="993"/>
      <c r="JS132" s="993"/>
      <c r="JT132" s="993"/>
      <c r="JU132" s="993"/>
      <c r="JV132" s="993"/>
      <c r="JW132" s="993"/>
      <c r="JX132" s="993"/>
      <c r="JY132" s="993"/>
      <c r="JZ132" s="993"/>
      <c r="KA132" s="993"/>
      <c r="KB132" s="993"/>
      <c r="KC132" s="993"/>
      <c r="KD132" s="993"/>
      <c r="KE132" s="993"/>
      <c r="KF132" s="993"/>
      <c r="KG132" s="993"/>
      <c r="KH132" s="993"/>
      <c r="KI132" s="993"/>
      <c r="KJ132" s="993"/>
      <c r="KK132" s="993"/>
      <c r="KL132" s="993"/>
      <c r="KM132" s="993"/>
      <c r="KN132" s="993"/>
      <c r="KO132" s="993"/>
      <c r="KP132" s="993"/>
      <c r="KQ132" s="993"/>
      <c r="KR132" s="993"/>
      <c r="KS132" s="993"/>
      <c r="KT132" s="993"/>
      <c r="KU132" s="993"/>
      <c r="KV132" s="993"/>
      <c r="KW132" s="993"/>
      <c r="KX132" s="993"/>
      <c r="KY132" s="993"/>
      <c r="KZ132" s="993"/>
      <c r="LA132" s="993"/>
      <c r="LB132" s="993"/>
      <c r="LC132" s="993"/>
      <c r="LD132" s="993"/>
      <c r="LE132" s="125"/>
      <c r="LF132" s="175"/>
      <c r="LG132" s="175"/>
      <c r="LH132" s="175"/>
      <c r="LI132" s="175"/>
      <c r="LJ132" s="175"/>
      <c r="LK132" s="175"/>
      <c r="LL132" s="175"/>
      <c r="LM132" s="175"/>
      <c r="LN132" s="175"/>
      <c r="LO132" s="175"/>
      <c r="LP132" s="175"/>
      <c r="LQ132" s="175"/>
      <c r="LR132" s="175"/>
      <c r="LS132" s="175"/>
      <c r="LT132" s="175"/>
      <c r="LU132" s="175"/>
      <c r="LV132" s="175"/>
      <c r="LW132" s="175"/>
      <c r="LX132" s="175"/>
      <c r="LY132" s="183"/>
      <c r="LZ132" s="183"/>
    </row>
    <row r="133" spans="1:338" ht="14.45" hidden="1" customHeight="1">
      <c r="A133" s="122">
        <v>311</v>
      </c>
      <c r="B133" s="122">
        <f>COUNTIFS($D$3:D133,D133,$F$3:F133,F133)</f>
        <v>1</v>
      </c>
      <c r="C133" s="184">
        <v>7595</v>
      </c>
      <c r="D133" s="398" t="s">
        <v>1114</v>
      </c>
      <c r="E133" s="188" t="s">
        <v>901</v>
      </c>
      <c r="F133" s="187">
        <v>8612024553</v>
      </c>
      <c r="G133" s="125">
        <v>31</v>
      </c>
      <c r="H133" s="398" t="s">
        <v>1115</v>
      </c>
      <c r="I133" s="503" t="s">
        <v>1116</v>
      </c>
      <c r="J133" s="504" t="s">
        <v>477</v>
      </c>
      <c r="K133" s="175" t="s">
        <v>478</v>
      </c>
      <c r="L133" s="125">
        <v>8</v>
      </c>
      <c r="M133" s="188">
        <v>8</v>
      </c>
      <c r="N133" s="188" t="s">
        <v>513</v>
      </c>
      <c r="O133" s="188" t="s">
        <v>481</v>
      </c>
      <c r="P133" s="553" t="s">
        <v>502</v>
      </c>
      <c r="Q133" s="553"/>
      <c r="R133" s="553"/>
      <c r="S133" s="530" t="s">
        <v>503</v>
      </c>
      <c r="T133" s="573" t="s">
        <v>504</v>
      </c>
      <c r="U133" s="574" t="s">
        <v>484</v>
      </c>
      <c r="V133" s="530" t="s">
        <v>505</v>
      </c>
      <c r="W133" s="575" t="s">
        <v>506</v>
      </c>
      <c r="X133" s="530" t="s">
        <v>484</v>
      </c>
      <c r="Y133" s="576" t="s">
        <v>484</v>
      </c>
      <c r="Z133" s="795"/>
      <c r="AA133" s="796"/>
      <c r="AB133" s="201"/>
      <c r="AC133" s="805"/>
      <c r="AD133" s="805"/>
      <c r="AE133" s="805"/>
      <c r="AF133" s="805"/>
      <c r="AG133" s="806" t="s">
        <v>507</v>
      </c>
      <c r="AH133" s="1009"/>
      <c r="AK133" s="134"/>
      <c r="AM133" s="135"/>
      <c r="AO133" s="1024">
        <v>16.7</v>
      </c>
      <c r="AP133" s="137">
        <v>65.900000000000006</v>
      </c>
      <c r="AQ133" s="138">
        <v>15.1</v>
      </c>
      <c r="AR133" s="139">
        <f t="shared" si="73"/>
        <v>97.7</v>
      </c>
      <c r="AS133" s="140">
        <f t="shared" si="74"/>
        <v>0.25341426403641876</v>
      </c>
      <c r="AT133" s="141">
        <f t="shared" si="75"/>
        <v>3.8265553869499231</v>
      </c>
      <c r="AU133" s="142">
        <f t="shared" si="76"/>
        <v>0.20617283950617282</v>
      </c>
      <c r="AV133" s="145">
        <f>AW133*AO133/100</f>
        <v>15.536009999999999</v>
      </c>
      <c r="AW133" s="143">
        <f>95-AY133</f>
        <v>93.03</v>
      </c>
      <c r="AX133" s="144">
        <v>0.30535000000000001</v>
      </c>
      <c r="AY133" s="145">
        <v>1.97</v>
      </c>
      <c r="AZ133" s="149" t="s">
        <v>487</v>
      </c>
      <c r="BA133" s="204">
        <v>20.76</v>
      </c>
      <c r="BB133" s="205">
        <v>0.3</v>
      </c>
      <c r="BC133" s="148"/>
      <c r="BD133" s="148"/>
      <c r="BE133" s="149"/>
      <c r="BF133" s="149"/>
      <c r="BG133" s="145"/>
      <c r="BH133" s="149"/>
      <c r="BJ133" s="149">
        <v>21.3</v>
      </c>
      <c r="BK133" s="149">
        <v>77.599999999999994</v>
      </c>
      <c r="BL133" s="306">
        <v>0.27448453608247425</v>
      </c>
      <c r="BM133" s="206">
        <v>5.2999999999999999E-2</v>
      </c>
      <c r="BN133" s="153">
        <f>BM133*100/AO133</f>
        <v>0.31736526946107785</v>
      </c>
      <c r="BO133" s="149" t="s">
        <v>487</v>
      </c>
      <c r="BP133" s="145">
        <v>26.45</v>
      </c>
      <c r="BQ133" s="217">
        <v>26.7</v>
      </c>
      <c r="BR133" s="152"/>
      <c r="BS133" s="153">
        <f>BX133+BZ133</f>
        <v>53.400000000000006</v>
      </c>
      <c r="BT133" s="152">
        <v>91.3</v>
      </c>
      <c r="BU133" s="218">
        <v>11951.621621621622</v>
      </c>
      <c r="BV133" s="152">
        <f>100-BT133</f>
        <v>8.7000000000000028</v>
      </c>
      <c r="BW133" s="418">
        <f>BY133+CA133+CC133</f>
        <v>65.372800000000012</v>
      </c>
      <c r="BX133" s="152">
        <v>34.1</v>
      </c>
      <c r="BY133" s="145">
        <f>BX133*AP133/100</f>
        <v>22.471900000000005</v>
      </c>
      <c r="BZ133" s="152">
        <v>19.3</v>
      </c>
      <c r="CA133" s="145">
        <f>BZ133*AP133/100</f>
        <v>12.718700000000002</v>
      </c>
      <c r="CB133" s="152">
        <v>45.8</v>
      </c>
      <c r="CC133" s="145">
        <f>CB133*AP133/100</f>
        <v>30.182200000000002</v>
      </c>
      <c r="CD133" s="152"/>
      <c r="CL133" s="143">
        <f>BX133/BZ133</f>
        <v>1.766839378238342</v>
      </c>
      <c r="CM133" s="145"/>
      <c r="CN133" s="145"/>
      <c r="CO133" s="145"/>
      <c r="CP133" s="148"/>
      <c r="CQ133" s="149"/>
      <c r="CR133" s="149"/>
      <c r="CS133" s="149"/>
      <c r="CT133" s="145"/>
      <c r="CU133" s="145"/>
      <c r="CV133" s="145"/>
      <c r="CW133" s="145"/>
      <c r="CX133" s="145"/>
      <c r="CY133" s="209"/>
      <c r="CZ133" s="145"/>
      <c r="DA133" s="209" t="s">
        <v>524</v>
      </c>
      <c r="DB133" s="158" t="s">
        <v>488</v>
      </c>
      <c r="DE133" s="125"/>
      <c r="DF133" s="125"/>
      <c r="DG133" s="125"/>
      <c r="DH133" s="414"/>
      <c r="DI133" s="160" t="s">
        <v>489</v>
      </c>
      <c r="DJ133" s="211" t="s">
        <v>507</v>
      </c>
      <c r="DK133" s="162">
        <v>2</v>
      </c>
      <c r="DL133" s="166"/>
      <c r="DM133" s="166"/>
      <c r="DN133" s="164">
        <v>0</v>
      </c>
      <c r="DO133" s="166"/>
      <c r="DP133" s="168"/>
      <c r="DQ133" s="166"/>
      <c r="DR133" s="165">
        <v>1.8</v>
      </c>
      <c r="DS133" s="125" t="s">
        <v>490</v>
      </c>
      <c r="DT133" s="125">
        <v>702</v>
      </c>
      <c r="DU133" s="125">
        <v>16.7</v>
      </c>
      <c r="DV133" s="125">
        <v>83.3</v>
      </c>
      <c r="DW133" s="125">
        <v>0.7</v>
      </c>
      <c r="DX133" s="125">
        <v>544</v>
      </c>
      <c r="DY133" s="125">
        <v>197.1</v>
      </c>
      <c r="DZ133" s="125">
        <v>1.85</v>
      </c>
      <c r="EA133" s="125">
        <v>0</v>
      </c>
      <c r="EC133" s="166"/>
      <c r="ED133" s="166">
        <v>8</v>
      </c>
      <c r="EE133" s="166">
        <v>8</v>
      </c>
      <c r="EF133" s="166"/>
      <c r="EG133" s="166">
        <v>2</v>
      </c>
      <c r="EH133" s="166">
        <v>0</v>
      </c>
      <c r="EI133" s="166">
        <v>173</v>
      </c>
      <c r="EJ133" s="166">
        <v>68</v>
      </c>
      <c r="EK133" s="167">
        <f t="shared" si="72"/>
        <v>22.720438370810918</v>
      </c>
      <c r="EL133" s="166">
        <v>0</v>
      </c>
      <c r="EM133" s="168" t="s">
        <v>490</v>
      </c>
      <c r="EN133" s="166">
        <v>0</v>
      </c>
      <c r="EO133" s="166">
        <v>0</v>
      </c>
      <c r="EP133" s="166">
        <v>4</v>
      </c>
      <c r="EQ133" s="1230">
        <v>43045</v>
      </c>
      <c r="ER133" s="506">
        <v>7595</v>
      </c>
      <c r="ES133" s="796">
        <v>75</v>
      </c>
      <c r="ET133" s="807">
        <v>13721</v>
      </c>
      <c r="EU133" s="796">
        <v>2</v>
      </c>
      <c r="EV133" s="801">
        <v>365.89333333333332</v>
      </c>
      <c r="EW133" s="801"/>
      <c r="EX133" s="1194">
        <v>365.89333333333332</v>
      </c>
      <c r="EY133" s="1200"/>
      <c r="EZ133" s="796"/>
      <c r="FA133" s="796"/>
      <c r="FB133" s="796"/>
      <c r="FC133" s="796"/>
      <c r="FD133" s="800"/>
      <c r="FE133" s="800"/>
      <c r="FF133" s="800"/>
      <c r="FG133" s="1205"/>
      <c r="FH133" s="808">
        <v>1.9185919393630202</v>
      </c>
      <c r="FI133" s="675"/>
      <c r="FJ133" s="1206">
        <v>702</v>
      </c>
      <c r="FK133" s="809" t="s">
        <v>507</v>
      </c>
      <c r="FL133" s="133"/>
      <c r="FM133" s="122"/>
      <c r="FQ133" s="173">
        <f>DT133/1000</f>
        <v>0.70199999999999996</v>
      </c>
      <c r="FR133" s="222">
        <f>DT133/EX133</f>
        <v>1.9185919393630202</v>
      </c>
      <c r="FS133" s="222"/>
      <c r="FT133" s="223"/>
      <c r="FU133" s="223"/>
      <c r="FV133" s="223"/>
      <c r="GF133" s="175"/>
      <c r="GJ133" s="991"/>
      <c r="GK133" s="214">
        <v>43084</v>
      </c>
      <c r="GL133" s="1260" t="s">
        <v>497</v>
      </c>
      <c r="GM133" s="1231">
        <f t="shared" si="71"/>
        <v>1</v>
      </c>
      <c r="GN133" s="1147"/>
      <c r="GP133" s="340">
        <v>0.7</v>
      </c>
      <c r="GR133" s="991"/>
      <c r="GS133" s="991"/>
      <c r="GT133" s="991"/>
      <c r="GU133" s="122"/>
      <c r="HI133" s="991"/>
      <c r="HJ133" s="991"/>
      <c r="HK133" s="991"/>
      <c r="HL133" s="991"/>
      <c r="HM133" s="991"/>
      <c r="HN133" s="991"/>
      <c r="HO133" s="1022"/>
      <c r="HP133" s="1022"/>
      <c r="HQ133" s="991"/>
      <c r="HR133" s="991"/>
      <c r="HS133" s="991"/>
      <c r="HT133" s="991"/>
      <c r="HU133" s="991"/>
      <c r="HV133" s="991"/>
      <c r="HW133" s="991"/>
      <c r="HX133" s="991"/>
      <c r="HY133" s="991"/>
      <c r="HZ133" s="991"/>
      <c r="IA133" s="991"/>
      <c r="IB133" s="1022"/>
      <c r="IC133" s="991"/>
      <c r="ID133" s="991"/>
      <c r="IE133" s="991"/>
      <c r="IF133" s="991"/>
      <c r="IG133" s="991"/>
      <c r="IH133" s="991"/>
      <c r="II133" s="991"/>
      <c r="IJ133" s="991"/>
      <c r="IK133" s="1022"/>
      <c r="IL133" s="991"/>
      <c r="IM133" s="991"/>
      <c r="IN133" s="1022"/>
      <c r="IO133" s="991"/>
      <c r="IP133" s="991"/>
      <c r="IQ133" s="991"/>
      <c r="IR133" s="991"/>
      <c r="IS133" s="991"/>
      <c r="IT133" s="1022"/>
      <c r="IU133" s="991"/>
      <c r="IV133" s="991"/>
      <c r="IW133" s="991"/>
      <c r="IX133" s="991"/>
      <c r="IY133" s="991"/>
      <c r="IZ133" s="991"/>
      <c r="JA133" s="991"/>
      <c r="JB133" s="991"/>
      <c r="JC133" s="991"/>
      <c r="JD133" s="991"/>
      <c r="JE133" s="991"/>
      <c r="JF133" s="991"/>
      <c r="JG133" s="125"/>
      <c r="JH133" s="125"/>
      <c r="JI133" s="125"/>
      <c r="JJ133" s="993"/>
      <c r="JK133" s="993"/>
      <c r="JL133" s="993"/>
      <c r="JM133" s="993"/>
      <c r="JN133" s="993"/>
      <c r="JO133" s="993"/>
      <c r="JP133" s="993"/>
      <c r="JQ133" s="993"/>
      <c r="JR133" s="993"/>
      <c r="JS133" s="993"/>
      <c r="JT133" s="993"/>
      <c r="JU133" s="993"/>
      <c r="JV133" s="993"/>
      <c r="JW133" s="993"/>
      <c r="JX133" s="993"/>
      <c r="JY133" s="993"/>
      <c r="JZ133" s="993"/>
      <c r="KA133" s="993"/>
      <c r="KB133" s="993"/>
      <c r="KC133" s="993"/>
      <c r="KD133" s="993"/>
      <c r="KE133" s="993"/>
      <c r="KF133" s="993"/>
      <c r="KG133" s="993"/>
      <c r="KH133" s="993"/>
      <c r="KI133" s="993"/>
      <c r="KJ133" s="993"/>
      <c r="KK133" s="993"/>
      <c r="KL133" s="993"/>
      <c r="KM133" s="993"/>
      <c r="KN133" s="993"/>
      <c r="KO133" s="993"/>
      <c r="KP133" s="993"/>
      <c r="KQ133" s="993"/>
      <c r="KR133" s="993"/>
      <c r="KS133" s="993"/>
      <c r="KT133" s="993"/>
      <c r="KU133" s="993"/>
      <c r="KV133" s="993"/>
      <c r="KW133" s="993"/>
      <c r="KX133" s="993"/>
      <c r="KY133" s="993"/>
      <c r="KZ133" s="993"/>
      <c r="LA133" s="993"/>
      <c r="LB133" s="993"/>
      <c r="LC133" s="993"/>
      <c r="LD133" s="993"/>
      <c r="LE133" s="125"/>
      <c r="LF133" s="125"/>
      <c r="LG133" s="125"/>
      <c r="LH133" s="125"/>
      <c r="LI133" s="125"/>
      <c r="LJ133" s="125"/>
      <c r="LK133" s="125"/>
      <c r="LL133" s="125"/>
      <c r="LM133" s="125"/>
      <c r="LN133" s="125"/>
      <c r="LO133" s="125"/>
      <c r="LP133" s="125"/>
      <c r="LQ133" s="125"/>
      <c r="LR133" s="175"/>
      <c r="LS133" s="175"/>
      <c r="LT133" s="175"/>
      <c r="LU133" s="175"/>
      <c r="LV133" s="175"/>
      <c r="LW133" s="175"/>
      <c r="LX133" s="175"/>
      <c r="LY133" s="183"/>
      <c r="LZ133" s="183"/>
    </row>
    <row r="134" spans="1:338" ht="14.45" hidden="1" customHeight="1">
      <c r="A134" s="122">
        <v>39</v>
      </c>
      <c r="B134" s="122">
        <f>COUNTIFS($D$3:D134,D134,$F$3:F134,F134)</f>
        <v>1</v>
      </c>
      <c r="C134" s="184">
        <v>10207</v>
      </c>
      <c r="D134" s="398" t="s">
        <v>1171</v>
      </c>
      <c r="E134" s="188" t="s">
        <v>1172</v>
      </c>
      <c r="F134" s="187">
        <v>8809085780</v>
      </c>
      <c r="G134" s="125">
        <f>LEFT(H134,4)-CONCATENATE(19,LEFT(F134,2))</f>
        <v>31</v>
      </c>
      <c r="H134" s="398" t="s">
        <v>725</v>
      </c>
      <c r="I134" s="572" t="s">
        <v>1173</v>
      </c>
      <c r="J134" s="504" t="s">
        <v>477</v>
      </c>
      <c r="K134" s="125" t="s">
        <v>478</v>
      </c>
      <c r="L134" s="125">
        <v>12</v>
      </c>
      <c r="M134" s="188" t="s">
        <v>1174</v>
      </c>
      <c r="N134" s="188" t="s">
        <v>490</v>
      </c>
      <c r="O134" s="125"/>
      <c r="P134" s="188" t="s">
        <v>728</v>
      </c>
      <c r="Q134" s="125"/>
      <c r="R134" s="125"/>
      <c r="S134" s="530" t="s">
        <v>598</v>
      </c>
      <c r="T134" s="530" t="s">
        <v>523</v>
      </c>
      <c r="U134" s="530" t="s">
        <v>484</v>
      </c>
      <c r="V134" s="609" t="s">
        <v>599</v>
      </c>
      <c r="W134" s="530" t="s">
        <v>506</v>
      </c>
      <c r="X134" s="611" t="s">
        <v>484</v>
      </c>
      <c r="Y134" s="700" t="s">
        <v>484</v>
      </c>
      <c r="Z134" s="764" t="s">
        <v>550</v>
      </c>
      <c r="AA134" s="765"/>
      <c r="AB134" s="175"/>
      <c r="AC134" s="811">
        <v>48336</v>
      </c>
      <c r="AD134" s="812">
        <v>3625</v>
      </c>
      <c r="AE134" s="824"/>
      <c r="AF134" s="824"/>
      <c r="AG134" s="806" t="s">
        <v>485</v>
      </c>
      <c r="AH134" s="1015">
        <v>3000</v>
      </c>
      <c r="AI134"/>
      <c r="AJ134" s="133"/>
      <c r="AK134" s="122"/>
      <c r="AM134" s="362"/>
      <c r="AN134" s="363"/>
      <c r="AO134" s="490">
        <v>2.0099999999999998</v>
      </c>
      <c r="AP134" s="137">
        <v>2.69</v>
      </c>
      <c r="AQ134" s="138">
        <v>95</v>
      </c>
      <c r="AR134" s="139">
        <f t="shared" si="73"/>
        <v>99.7</v>
      </c>
      <c r="AS134" s="140">
        <f t="shared" si="74"/>
        <v>0.74721189591078063</v>
      </c>
      <c r="AT134" s="141">
        <f t="shared" si="75"/>
        <v>70.985130111524157</v>
      </c>
      <c r="AU134" s="142">
        <f t="shared" si="76"/>
        <v>2.057528918005937E-2</v>
      </c>
      <c r="AV134" s="353">
        <v>1.6079999999999999</v>
      </c>
      <c r="AW134" s="143">
        <f>95-AY134</f>
        <v>80</v>
      </c>
      <c r="AX134" s="144">
        <v>0.30149999999999999</v>
      </c>
      <c r="AY134" s="364">
        <v>15</v>
      </c>
      <c r="AZ134" s="262" t="s">
        <v>487</v>
      </c>
      <c r="BA134" s="365"/>
      <c r="BB134" s="355">
        <v>0</v>
      </c>
      <c r="BC134" s="357"/>
      <c r="BD134" s="357"/>
      <c r="BE134" s="357"/>
      <c r="BF134" s="357"/>
      <c r="BG134" s="145"/>
      <c r="BH134" s="135">
        <v>312.28638774307603</v>
      </c>
      <c r="BI134" s="261">
        <v>3.16</v>
      </c>
      <c r="BJ134" s="122">
        <v>65</v>
      </c>
      <c r="BK134" s="145">
        <v>34.799999999999997</v>
      </c>
      <c r="BL134" s="150">
        <f>BJ134/BK134</f>
        <v>1.8678160919540232</v>
      </c>
      <c r="BM134" s="206">
        <v>0</v>
      </c>
      <c r="BN134" s="153">
        <f>BM134*100/AO134</f>
        <v>0</v>
      </c>
      <c r="BO134" s="262" t="s">
        <v>487</v>
      </c>
      <c r="BP134" s="143">
        <v>4.05</v>
      </c>
      <c r="BQ134" s="359">
        <v>6.02</v>
      </c>
      <c r="BR134" s="174">
        <v>31457.38095238095</v>
      </c>
      <c r="BS134" s="153">
        <f>BX134+BZ134</f>
        <v>59.1</v>
      </c>
      <c r="BT134" s="149">
        <v>96</v>
      </c>
      <c r="BU134" s="174">
        <v>6068.0645161290322</v>
      </c>
      <c r="BV134" s="153">
        <f>100-BT134</f>
        <v>4</v>
      </c>
      <c r="BW134" s="1039">
        <f>BY134+CA134+CC134</f>
        <v>2.4898696335078534</v>
      </c>
      <c r="BX134" s="145">
        <v>22.5</v>
      </c>
      <c r="BY134" s="145">
        <f>BX134*AP134/(CB134+BZ134+BX134+BV134)</f>
        <v>0.63376963350785342</v>
      </c>
      <c r="BZ134" s="145">
        <v>36.6</v>
      </c>
      <c r="CA134" s="145">
        <f>BZ134*AP134/100</f>
        <v>0.98454000000000008</v>
      </c>
      <c r="CB134" s="145">
        <v>32.4</v>
      </c>
      <c r="CC134" s="145">
        <f>CB134*AP134/100</f>
        <v>0.87155999999999989</v>
      </c>
      <c r="CD134" s="366">
        <v>8.4600000000000005E-3</v>
      </c>
      <c r="CJ134" s="264">
        <v>85.1</v>
      </c>
      <c r="CK134" s="265">
        <v>8789.363636363636</v>
      </c>
      <c r="CL134" s="143">
        <f>BX134/BZ134</f>
        <v>0.61475409836065575</v>
      </c>
      <c r="CM134" s="145"/>
      <c r="CN134" s="145"/>
      <c r="CO134" s="145"/>
      <c r="CP134" s="357"/>
      <c r="CQ134" s="357"/>
      <c r="CR134" s="357"/>
      <c r="CS134" s="357"/>
      <c r="CT134" s="149">
        <v>51.1</v>
      </c>
      <c r="CU134" s="145"/>
      <c r="CV134" s="145"/>
      <c r="CW134" s="172"/>
      <c r="CX134" s="172"/>
      <c r="CY134" s="143"/>
      <c r="CZ134" s="145"/>
      <c r="DA134" s="209">
        <v>5</v>
      </c>
      <c r="DB134" s="158" t="s">
        <v>508</v>
      </c>
      <c r="DC134" s="122"/>
      <c r="DD134" s="266" t="s">
        <v>740</v>
      </c>
      <c r="DE134" s="125"/>
      <c r="DF134" s="125"/>
      <c r="DG134" s="125"/>
      <c r="DH134" s="414"/>
      <c r="DI134" s="360" t="s">
        <v>489</v>
      </c>
      <c r="DJ134" s="361" t="s">
        <v>485</v>
      </c>
      <c r="DK134" s="166">
        <v>2</v>
      </c>
      <c r="DL134" s="166"/>
      <c r="DM134" s="166" t="s">
        <v>1173</v>
      </c>
      <c r="DN134" s="164">
        <v>1</v>
      </c>
      <c r="DO134" s="166"/>
      <c r="DP134" s="166"/>
      <c r="DQ134" s="166"/>
      <c r="DR134" s="165" t="s">
        <v>490</v>
      </c>
      <c r="DS134" s="125" t="s">
        <v>490</v>
      </c>
      <c r="DT134" s="125">
        <v>24544</v>
      </c>
      <c r="DU134" s="125">
        <v>92.9</v>
      </c>
      <c r="DV134" s="125">
        <v>7.1</v>
      </c>
      <c r="DW134" s="125" t="s">
        <v>490</v>
      </c>
      <c r="DX134" s="125" t="s">
        <v>490</v>
      </c>
      <c r="DY134" s="125" t="s">
        <v>490</v>
      </c>
      <c r="DZ134" s="125" t="s">
        <v>490</v>
      </c>
      <c r="EA134" s="125">
        <v>0</v>
      </c>
      <c r="EC134" s="166"/>
      <c r="ED134" s="166"/>
      <c r="EE134" s="166">
        <v>12</v>
      </c>
      <c r="EF134" s="166" t="s">
        <v>490</v>
      </c>
      <c r="EG134" s="163" t="s">
        <v>490</v>
      </c>
      <c r="EH134" s="166">
        <v>1</v>
      </c>
      <c r="EI134" s="166">
        <v>183</v>
      </c>
      <c r="EJ134" s="166">
        <v>86</v>
      </c>
      <c r="EK134" s="167">
        <f t="shared" si="72"/>
        <v>25.68007405416704</v>
      </c>
      <c r="EL134" s="166">
        <v>1</v>
      </c>
      <c r="EM134" s="166"/>
      <c r="EN134" s="166">
        <v>2</v>
      </c>
      <c r="EO134" s="166">
        <v>3</v>
      </c>
      <c r="EP134" s="316"/>
      <c r="EQ134" s="1230">
        <v>43490</v>
      </c>
      <c r="ER134" s="628">
        <v>10207</v>
      </c>
      <c r="ES134" s="813">
        <v>67</v>
      </c>
      <c r="ET134" s="807">
        <v>473885</v>
      </c>
      <c r="EU134" s="807">
        <v>2</v>
      </c>
      <c r="EV134" s="801">
        <f>ET134/ES134*EU134</f>
        <v>14145.820895522387</v>
      </c>
      <c r="EW134" s="807">
        <v>347885</v>
      </c>
      <c r="EX134" s="814">
        <f>EW134/ES134*EU134</f>
        <v>10384.626865671642</v>
      </c>
      <c r="EY134" s="768">
        <f>L135*EX134</f>
        <v>62307.761194029852</v>
      </c>
      <c r="EZ134" s="815"/>
      <c r="FA134" s="816"/>
      <c r="FB134" s="816"/>
      <c r="FC134" s="770"/>
      <c r="FD134" s="817"/>
      <c r="FE134" s="817"/>
      <c r="FF134" s="818"/>
      <c r="FG134" s="771"/>
      <c r="FH134" s="820"/>
      <c r="FI134" s="531"/>
      <c r="FJ134" s="441"/>
      <c r="FK134" s="821"/>
      <c r="FL134" s="133"/>
      <c r="FM134" s="172">
        <f>EW134*100/ET134</f>
        <v>73.411270666933959</v>
      </c>
      <c r="FN134" s="213">
        <f>EX134/1000</f>
        <v>10.384626865671642</v>
      </c>
      <c r="FP134" s="172">
        <v>73.411270666933959</v>
      </c>
      <c r="FQ134" s="213">
        <v>10.384626865671642</v>
      </c>
      <c r="FR134" s="143">
        <f>DT134/EX134</f>
        <v>2.3634936832573983</v>
      </c>
      <c r="FS134" s="174">
        <v>6</v>
      </c>
      <c r="FT134" s="223" t="s">
        <v>1175</v>
      </c>
      <c r="FU134" s="223" t="s">
        <v>490</v>
      </c>
      <c r="FV134" s="223" t="s">
        <v>1176</v>
      </c>
      <c r="FW134" s="166">
        <v>0</v>
      </c>
      <c r="FX134" s="166" t="s">
        <v>490</v>
      </c>
      <c r="FY134" s="166">
        <v>0</v>
      </c>
      <c r="FZ134" s="345" t="s">
        <v>1177</v>
      </c>
      <c r="GA134" s="166"/>
      <c r="GB134" s="166"/>
      <c r="GC134" s="166"/>
      <c r="GD134" s="166">
        <v>1</v>
      </c>
      <c r="GE134" s="166" t="s">
        <v>696</v>
      </c>
      <c r="GF134" s="345" t="s">
        <v>1178</v>
      </c>
      <c r="GG134" s="166">
        <v>0</v>
      </c>
      <c r="GH134" s="345">
        <v>0</v>
      </c>
      <c r="GI134" s="345" t="s">
        <v>1179</v>
      </c>
      <c r="GJ134" s="1209"/>
      <c r="GK134" s="214">
        <v>43500</v>
      </c>
      <c r="GL134" s="1236" t="s">
        <v>497</v>
      </c>
      <c r="GM134" s="1231">
        <v>1</v>
      </c>
      <c r="GN134" s="1210" t="s">
        <v>734</v>
      </c>
      <c r="GO134" s="349">
        <v>26.733647436300004</v>
      </c>
      <c r="GP134" s="348">
        <v>14.778518698619518</v>
      </c>
      <c r="GQ134" s="349">
        <v>1.2440170919999995</v>
      </c>
      <c r="GR134" s="1087"/>
      <c r="GS134" s="1087"/>
      <c r="GT134" s="1087"/>
      <c r="GU134" s="122"/>
      <c r="HI134" s="991"/>
      <c r="HJ134" s="991"/>
      <c r="HK134" s="991"/>
      <c r="HL134" s="991"/>
      <c r="HM134" s="991"/>
      <c r="HN134" s="991"/>
      <c r="HO134" s="1022"/>
      <c r="HP134" s="1022"/>
      <c r="HQ134" s="991"/>
      <c r="HR134" s="991"/>
      <c r="HS134" s="991"/>
      <c r="HT134" s="991"/>
      <c r="HU134" s="991"/>
      <c r="HV134" s="991"/>
      <c r="HW134" s="991"/>
      <c r="HX134" s="991"/>
      <c r="HY134" s="991"/>
      <c r="HZ134" s="991"/>
      <c r="IA134" s="991"/>
      <c r="IB134" s="1022"/>
      <c r="IC134" s="991"/>
      <c r="ID134" s="991"/>
      <c r="IE134" s="991"/>
      <c r="IF134" s="991"/>
      <c r="IG134" s="991"/>
      <c r="IH134" s="991"/>
      <c r="II134" s="991"/>
      <c r="IJ134" s="991"/>
      <c r="IK134" s="1022"/>
      <c r="IL134" s="991"/>
      <c r="IM134" s="991"/>
      <c r="IN134" s="1022"/>
      <c r="IO134" s="991"/>
      <c r="IP134" s="991"/>
      <c r="IQ134" s="991"/>
      <c r="IR134" s="991"/>
      <c r="IS134" s="991"/>
      <c r="IT134" s="1022"/>
      <c r="IU134" s="991"/>
      <c r="IV134" s="991"/>
      <c r="IW134" s="991"/>
      <c r="IX134" s="991"/>
      <c r="IY134" s="991"/>
      <c r="IZ134" s="991"/>
      <c r="JA134" s="991"/>
      <c r="JB134" s="991"/>
      <c r="JC134" s="991"/>
      <c r="JD134" s="991"/>
      <c r="JE134" s="991"/>
      <c r="JF134" s="991"/>
      <c r="JG134" s="125"/>
      <c r="JH134" s="125"/>
      <c r="JI134" s="125"/>
      <c r="JJ134" s="1050">
        <v>1.62</v>
      </c>
      <c r="JK134" s="1050">
        <v>4.9000000000000002E-2</v>
      </c>
      <c r="JL134" s="1050">
        <v>1870000</v>
      </c>
      <c r="JM134" s="1039">
        <v>92.7</v>
      </c>
      <c r="JN134" s="1039">
        <v>3.28</v>
      </c>
      <c r="JO134" s="1050">
        <v>955000</v>
      </c>
      <c r="JP134" s="1214">
        <v>155769.40298507462</v>
      </c>
      <c r="JQ134" s="1051">
        <f>JN134*JP134/100</f>
        <v>5109.236417910447</v>
      </c>
      <c r="JR134" s="1050">
        <v>0.44</v>
      </c>
      <c r="JS134" s="1050">
        <v>676000</v>
      </c>
      <c r="JT134" s="1215">
        <f>JN134-JR134</f>
        <v>2.84</v>
      </c>
      <c r="JU134" s="1050">
        <f>JO134-JS134</f>
        <v>279000</v>
      </c>
      <c r="JV134" s="1051">
        <f>JQ134*JN134/100</f>
        <v>167.58295450746263</v>
      </c>
      <c r="JW134" s="1051">
        <f>JR134*JQ134/100</f>
        <v>22.480640238805968</v>
      </c>
      <c r="JX134" s="1051">
        <f>JV134-JW134</f>
        <v>145.10231426865667</v>
      </c>
      <c r="JY134" s="1216">
        <v>12</v>
      </c>
      <c r="JZ134" s="1051">
        <f>JV134/JY134</f>
        <v>13.96524620895522</v>
      </c>
      <c r="KA134" s="1051">
        <f>JW134/JY134</f>
        <v>1.873386686567164</v>
      </c>
      <c r="KB134" s="1051">
        <f>JQ134/JY134</f>
        <v>425.76970149253725</v>
      </c>
      <c r="KC134" s="1039">
        <v>95.2</v>
      </c>
      <c r="KD134" s="1039">
        <v>99</v>
      </c>
      <c r="KE134" s="1050">
        <v>4125</v>
      </c>
      <c r="KF134" s="1050">
        <v>0.94</v>
      </c>
      <c r="KG134" s="1050">
        <v>2271</v>
      </c>
      <c r="KH134" s="1050">
        <v>81.7</v>
      </c>
      <c r="KI134" s="1050">
        <v>5982</v>
      </c>
      <c r="KJ134" s="1050">
        <v>1.0900000000000001</v>
      </c>
      <c r="KK134" s="1050">
        <v>15055</v>
      </c>
      <c r="KL134" s="1050">
        <v>96.8</v>
      </c>
      <c r="KM134" s="1050">
        <v>5264</v>
      </c>
      <c r="KN134" s="1050">
        <v>95</v>
      </c>
      <c r="KO134" s="1050">
        <v>11550</v>
      </c>
      <c r="KP134" s="1039">
        <v>1.26</v>
      </c>
      <c r="KQ134" s="1050">
        <v>2.69</v>
      </c>
      <c r="KR134" s="1050">
        <v>68.599999999999994</v>
      </c>
      <c r="KS134" s="1050">
        <v>8236</v>
      </c>
      <c r="KT134" s="1050">
        <v>72.099999999999994</v>
      </c>
      <c r="KU134" s="1050">
        <v>1639</v>
      </c>
      <c r="KV134" s="1050">
        <v>26.4</v>
      </c>
      <c r="KW134" s="1050">
        <v>3619</v>
      </c>
      <c r="KX134" s="1050">
        <v>68.3</v>
      </c>
      <c r="KY134" s="1050">
        <v>11102</v>
      </c>
      <c r="KZ134" s="1050">
        <v>18.8</v>
      </c>
      <c r="LA134" s="1050">
        <v>4266</v>
      </c>
      <c r="LB134" s="1050">
        <v>18.399999999999999</v>
      </c>
      <c r="LC134" s="1050">
        <v>8622</v>
      </c>
      <c r="LD134" s="1050">
        <v>3.25</v>
      </c>
      <c r="LE134" s="125"/>
      <c r="LF134" s="125"/>
      <c r="LG134" s="125"/>
      <c r="LH134" s="125"/>
      <c r="LI134" s="125"/>
      <c r="LJ134" s="125"/>
      <c r="LK134" s="125"/>
      <c r="LL134" s="125"/>
      <c r="LM134" s="125"/>
      <c r="LN134" s="125"/>
      <c r="LO134" s="125"/>
      <c r="LP134" s="125"/>
      <c r="LQ134" s="125"/>
      <c r="LR134" s="175"/>
      <c r="LS134" s="175"/>
      <c r="LT134" s="175"/>
      <c r="LU134" s="175"/>
      <c r="LV134" s="175"/>
      <c r="LW134" s="175"/>
      <c r="LX134" s="175"/>
      <c r="LY134" s="183"/>
      <c r="LZ134" s="183"/>
    </row>
    <row r="135" spans="1:338" ht="14.45" hidden="1" customHeight="1">
      <c r="A135" s="122">
        <v>45</v>
      </c>
      <c r="B135" s="122">
        <f>COUNTIFS($D$3:D135,D135,$F$3:F135,F135)</f>
        <v>1</v>
      </c>
      <c r="C135" s="184">
        <v>8084</v>
      </c>
      <c r="D135" s="398" t="s">
        <v>1133</v>
      </c>
      <c r="E135" s="188" t="s">
        <v>795</v>
      </c>
      <c r="F135" s="187">
        <v>8809275167</v>
      </c>
      <c r="G135" s="125">
        <v>30</v>
      </c>
      <c r="H135" s="398" t="s">
        <v>1134</v>
      </c>
      <c r="I135" s="503" t="s">
        <v>1135</v>
      </c>
      <c r="J135" s="504" t="s">
        <v>477</v>
      </c>
      <c r="K135" s="175" t="s">
        <v>478</v>
      </c>
      <c r="L135" s="188">
        <v>6</v>
      </c>
      <c r="M135" s="164" t="s">
        <v>1136</v>
      </c>
      <c r="N135" s="188" t="s">
        <v>513</v>
      </c>
      <c r="O135" s="125"/>
      <c r="P135" s="188" t="s">
        <v>597</v>
      </c>
      <c r="Q135" s="125"/>
      <c r="R135" s="125"/>
      <c r="S135" s="608" t="s">
        <v>484</v>
      </c>
      <c r="T135" s="573" t="s">
        <v>484</v>
      </c>
      <c r="U135" s="574" t="s">
        <v>484</v>
      </c>
      <c r="V135" s="609" t="s">
        <v>484</v>
      </c>
      <c r="W135" s="530" t="s">
        <v>484</v>
      </c>
      <c r="X135" s="530"/>
      <c r="Y135" s="576"/>
      <c r="Z135" s="795"/>
      <c r="AA135" s="796"/>
      <c r="AB135" s="125"/>
      <c r="AC135" s="821"/>
      <c r="AD135" s="821"/>
      <c r="AE135" s="821"/>
      <c r="AF135" s="821"/>
      <c r="AG135" s="806" t="s">
        <v>507</v>
      </c>
      <c r="AH135" s="993" t="s">
        <v>1137</v>
      </c>
      <c r="AK135" s="134"/>
      <c r="AM135" s="135"/>
      <c r="AO135" s="1021">
        <v>38.9</v>
      </c>
      <c r="AP135" s="137">
        <v>55.8</v>
      </c>
      <c r="AQ135" s="138">
        <v>2.2999999999999998</v>
      </c>
      <c r="AR135" s="139">
        <f t="shared" si="73"/>
        <v>96.999999999999986</v>
      </c>
      <c r="AS135" s="140">
        <f t="shared" si="74"/>
        <v>0.69713261648745517</v>
      </c>
      <c r="AT135" s="141">
        <f t="shared" si="75"/>
        <v>1.6034050179211468</v>
      </c>
      <c r="AU135" s="142">
        <f t="shared" si="76"/>
        <v>0.66953528399311535</v>
      </c>
      <c r="AV135" s="149" t="s">
        <v>487</v>
      </c>
      <c r="AW135" s="145" t="s">
        <v>487</v>
      </c>
      <c r="AX135" s="149" t="s">
        <v>487</v>
      </c>
      <c r="AY135" s="145" t="s">
        <v>487</v>
      </c>
      <c r="AZ135" s="149" t="s">
        <v>487</v>
      </c>
      <c r="BA135" s="204"/>
      <c r="BB135" s="207" t="s">
        <v>487</v>
      </c>
      <c r="BC135" s="149"/>
      <c r="BD135" s="149"/>
      <c r="BE135" s="149"/>
      <c r="BF135" s="149"/>
      <c r="BG135" s="145"/>
      <c r="BH135" s="149"/>
      <c r="BI135" s="207" t="s">
        <v>487</v>
      </c>
      <c r="BJ135" s="149" t="s">
        <v>487</v>
      </c>
      <c r="BK135" s="149" t="s">
        <v>487</v>
      </c>
      <c r="BL135" s="149" t="s">
        <v>487</v>
      </c>
      <c r="BM135" s="149" t="s">
        <v>487</v>
      </c>
      <c r="BN135" s="122" t="s">
        <v>487</v>
      </c>
      <c r="BO135" s="149" t="s">
        <v>487</v>
      </c>
      <c r="BP135" s="149"/>
      <c r="BQ135" s="207"/>
      <c r="BS135" s="158" t="s">
        <v>487</v>
      </c>
      <c r="BT135" s="158" t="s">
        <v>487</v>
      </c>
      <c r="BV135" s="158" t="s">
        <v>487</v>
      </c>
      <c r="BW135" s="681" t="s">
        <v>487</v>
      </c>
      <c r="BX135" s="158" t="s">
        <v>487</v>
      </c>
      <c r="BY135" s="158" t="s">
        <v>487</v>
      </c>
      <c r="BZ135" s="158" t="s">
        <v>487</v>
      </c>
      <c r="CA135" s="158" t="s">
        <v>487</v>
      </c>
      <c r="CB135" s="158" t="s">
        <v>487</v>
      </c>
      <c r="CC135" s="158" t="s">
        <v>487</v>
      </c>
      <c r="CD135" s="158" t="s">
        <v>487</v>
      </c>
      <c r="CE135" s="149"/>
      <c r="CF135" s="149"/>
      <c r="CG135" s="149"/>
      <c r="CH135" s="149"/>
      <c r="CI135" s="149"/>
      <c r="CJ135" s="149"/>
      <c r="CK135" s="149"/>
      <c r="CL135" s="149"/>
      <c r="CM135" s="145"/>
      <c r="CN135" s="145"/>
      <c r="CO135" s="145"/>
      <c r="CP135" s="149"/>
      <c r="CQ135" s="149"/>
      <c r="CR135" s="149"/>
      <c r="CS135" s="149"/>
      <c r="CT135" s="145"/>
      <c r="CU135" s="145"/>
      <c r="CV135" s="145"/>
      <c r="CW135" s="145"/>
      <c r="CX135" s="145"/>
      <c r="CY135" s="209"/>
      <c r="CZ135" s="145"/>
      <c r="DA135" s="209" t="s">
        <v>524</v>
      </c>
      <c r="DB135" s="149" t="s">
        <v>488</v>
      </c>
      <c r="DC135" s="238" t="s">
        <v>1138</v>
      </c>
      <c r="DE135" s="125"/>
      <c r="DF135" s="125"/>
      <c r="DG135" s="125"/>
      <c r="DH135" s="414"/>
      <c r="DI135" s="160" t="s">
        <v>489</v>
      </c>
      <c r="DJ135" s="211" t="s">
        <v>507</v>
      </c>
      <c r="DK135" s="162">
        <v>2</v>
      </c>
      <c r="DL135" s="166"/>
      <c r="DM135" s="166"/>
      <c r="DN135" s="164">
        <v>0</v>
      </c>
      <c r="DO135" s="166"/>
      <c r="DP135" s="168"/>
      <c r="DQ135" s="166"/>
      <c r="DR135" s="165" t="s">
        <v>490</v>
      </c>
      <c r="DS135" s="125" t="s">
        <v>490</v>
      </c>
      <c r="DT135" s="125">
        <v>1148</v>
      </c>
      <c r="DU135" s="125">
        <v>13.9</v>
      </c>
      <c r="DV135" s="125">
        <v>86.1</v>
      </c>
      <c r="DW135" s="125">
        <v>0.3</v>
      </c>
      <c r="DX135" s="125">
        <v>393.2</v>
      </c>
      <c r="DY135" s="125">
        <v>31.6</v>
      </c>
      <c r="DZ135" s="125">
        <v>2.37</v>
      </c>
      <c r="EA135" s="125">
        <v>0</v>
      </c>
      <c r="EC135" s="166"/>
      <c r="ED135" s="166" t="s">
        <v>1136</v>
      </c>
      <c r="EE135" s="166">
        <v>6</v>
      </c>
      <c r="EF135" s="166"/>
      <c r="EG135" s="166">
        <v>2</v>
      </c>
      <c r="EH135" s="166">
        <v>0</v>
      </c>
      <c r="EI135" s="166">
        <v>192</v>
      </c>
      <c r="EJ135" s="166">
        <v>92</v>
      </c>
      <c r="EK135" s="167">
        <f t="shared" si="72"/>
        <v>24.956597222222221</v>
      </c>
      <c r="EL135" s="166">
        <v>0</v>
      </c>
      <c r="EM135" s="168" t="s">
        <v>490</v>
      </c>
      <c r="EN135" s="166">
        <v>0</v>
      </c>
      <c r="EO135" s="166">
        <v>0</v>
      </c>
      <c r="EP135" s="163">
        <v>3</v>
      </c>
      <c r="EQ135" s="1230">
        <v>43123</v>
      </c>
      <c r="ER135" s="506">
        <v>8084</v>
      </c>
      <c r="ES135" s="807">
        <v>75</v>
      </c>
      <c r="ET135" s="796">
        <v>386196</v>
      </c>
      <c r="EU135" s="796">
        <v>2</v>
      </c>
      <c r="EV135" s="801">
        <v>10298.56</v>
      </c>
      <c r="EW135" s="796">
        <v>13968</v>
      </c>
      <c r="EX135" s="814">
        <v>372.48</v>
      </c>
      <c r="EY135" s="768">
        <v>2234.88</v>
      </c>
      <c r="EZ135" s="769"/>
      <c r="FA135" s="769"/>
      <c r="FB135" s="769"/>
      <c r="FC135" s="769"/>
      <c r="FD135" s="770"/>
      <c r="FE135" s="770"/>
      <c r="FF135" s="770"/>
      <c r="FG135" s="771"/>
      <c r="FH135" s="808"/>
      <c r="FI135" s="518"/>
      <c r="FJ135" s="645"/>
      <c r="FK135" s="806" t="s">
        <v>507</v>
      </c>
      <c r="FL135" s="133"/>
      <c r="FM135" s="172">
        <v>3.6168163316036415</v>
      </c>
      <c r="FN135" s="213">
        <f>EX135/1000</f>
        <v>0.37248000000000003</v>
      </c>
      <c r="FP135" s="172">
        <v>3.6168163316036415</v>
      </c>
      <c r="FQ135" s="213">
        <v>0.37248000000000003</v>
      </c>
      <c r="FR135" s="222">
        <f>DT135/EX135</f>
        <v>3.0820446735395186</v>
      </c>
      <c r="FS135" s="222"/>
      <c r="FT135" s="223"/>
      <c r="FU135" s="223"/>
      <c r="FV135" s="223"/>
      <c r="GF135" s="175"/>
      <c r="GJ135" s="991"/>
      <c r="GK135" s="214">
        <v>43166</v>
      </c>
      <c r="GL135" s="1260" t="s">
        <v>497</v>
      </c>
      <c r="GM135" s="1231">
        <f t="shared" ref="GM135:GM141" si="77">DATEDIF(EQ135,GK135,"m")</f>
        <v>1</v>
      </c>
      <c r="GN135" s="1147"/>
      <c r="GP135" s="340">
        <v>0.3</v>
      </c>
      <c r="GR135" s="991"/>
      <c r="GS135" s="991"/>
      <c r="GT135" s="991"/>
      <c r="GU135" s="122"/>
      <c r="HI135" s="991"/>
      <c r="HJ135" s="991"/>
      <c r="HK135" s="991"/>
      <c r="HL135" s="991"/>
      <c r="HM135" s="991"/>
      <c r="HN135" s="991"/>
      <c r="HO135" s="1022"/>
      <c r="HP135" s="1022"/>
      <c r="HQ135" s="991"/>
      <c r="HR135" s="991"/>
      <c r="HS135" s="991"/>
      <c r="HT135" s="991"/>
      <c r="HU135" s="991"/>
      <c r="HV135" s="991"/>
      <c r="HW135" s="991"/>
      <c r="HX135" s="991"/>
      <c r="HY135" s="991"/>
      <c r="HZ135" s="991"/>
      <c r="IA135" s="991"/>
      <c r="IB135" s="1022"/>
      <c r="IC135" s="991"/>
      <c r="ID135" s="991"/>
      <c r="IE135" s="991"/>
      <c r="IF135" s="991"/>
      <c r="IG135" s="991"/>
      <c r="IH135" s="991"/>
      <c r="II135" s="991"/>
      <c r="IJ135" s="991"/>
      <c r="IK135" s="1022"/>
      <c r="IL135" s="991"/>
      <c r="IM135" s="991"/>
      <c r="IN135" s="1022"/>
      <c r="IO135" s="991"/>
      <c r="IP135" s="991"/>
      <c r="IQ135" s="991"/>
      <c r="IR135" s="991"/>
      <c r="IS135" s="991"/>
      <c r="IT135" s="1022"/>
      <c r="IU135" s="991"/>
      <c r="IV135" s="991"/>
      <c r="IW135" s="991"/>
      <c r="IX135" s="991"/>
      <c r="IY135" s="991"/>
      <c r="IZ135" s="991"/>
      <c r="JA135" s="991"/>
      <c r="JB135" s="991"/>
      <c r="JC135" s="991"/>
      <c r="JD135" s="991"/>
      <c r="JE135" s="991"/>
      <c r="JF135" s="991"/>
      <c r="JG135" s="125"/>
      <c r="JH135" s="125"/>
      <c r="JI135" s="125"/>
      <c r="JJ135" s="993"/>
      <c r="JK135" s="993"/>
      <c r="JL135" s="993"/>
      <c r="JM135" s="993"/>
      <c r="JN135" s="993"/>
      <c r="JO135" s="993"/>
      <c r="JP135" s="993"/>
      <c r="JQ135" s="993"/>
      <c r="JR135" s="993"/>
      <c r="JS135" s="993"/>
      <c r="JT135" s="993"/>
      <c r="JU135" s="993"/>
      <c r="JV135" s="993"/>
      <c r="JW135" s="993"/>
      <c r="JX135" s="993"/>
      <c r="JY135" s="993"/>
      <c r="JZ135" s="993"/>
      <c r="KA135" s="993"/>
      <c r="KB135" s="993"/>
      <c r="KC135" s="993"/>
      <c r="KD135" s="993"/>
      <c r="KE135" s="993"/>
      <c r="KF135" s="993"/>
      <c r="KG135" s="993"/>
      <c r="KH135" s="993"/>
      <c r="KI135" s="993"/>
      <c r="KJ135" s="993"/>
      <c r="KK135" s="993"/>
      <c r="KL135" s="993"/>
      <c r="KM135" s="993"/>
      <c r="KN135" s="993"/>
      <c r="KO135" s="993"/>
      <c r="KP135" s="993"/>
      <c r="KQ135" s="993"/>
      <c r="KR135" s="993"/>
      <c r="KS135" s="993"/>
      <c r="KT135" s="993"/>
      <c r="KU135" s="993"/>
      <c r="KV135" s="993"/>
      <c r="KW135" s="993"/>
      <c r="KX135" s="993"/>
      <c r="KY135" s="993"/>
      <c r="KZ135" s="993"/>
      <c r="LA135" s="993"/>
      <c r="LB135" s="993"/>
      <c r="LC135" s="993"/>
      <c r="LD135" s="993"/>
      <c r="LE135" s="125"/>
      <c r="LF135" s="125"/>
      <c r="LG135" s="125"/>
      <c r="LH135" s="125"/>
      <c r="LI135" s="125"/>
      <c r="LJ135" s="125"/>
      <c r="LK135" s="125"/>
      <c r="LL135" s="125"/>
      <c r="LM135" s="125"/>
      <c r="LN135" s="125"/>
      <c r="LO135" s="125"/>
      <c r="LP135" s="125"/>
      <c r="LQ135" s="125"/>
      <c r="LR135" s="175"/>
      <c r="LS135" s="175"/>
      <c r="LT135" s="175"/>
      <c r="LU135" s="175"/>
      <c r="LV135" s="175"/>
      <c r="LW135" s="175"/>
      <c r="LX135" s="175"/>
      <c r="LY135" s="183"/>
      <c r="LZ135" s="183"/>
    </row>
    <row r="136" spans="1:338" ht="14.45" hidden="1" customHeight="1">
      <c r="A136" s="122">
        <v>215</v>
      </c>
      <c r="B136" s="122">
        <f>COUNTIFS($D$3:D136,D136,$F$3:F136,F136)</f>
        <v>1</v>
      </c>
      <c r="C136" s="268">
        <v>7026</v>
      </c>
      <c r="D136" s="398" t="s">
        <v>1072</v>
      </c>
      <c r="E136" s="125" t="s">
        <v>621</v>
      </c>
      <c r="F136" s="187">
        <v>9006292163</v>
      </c>
      <c r="G136" s="125">
        <v>27</v>
      </c>
      <c r="H136" s="398" t="s">
        <v>1073</v>
      </c>
      <c r="I136" s="572" t="s">
        <v>1074</v>
      </c>
      <c r="J136" s="504" t="s">
        <v>477</v>
      </c>
      <c r="K136" s="175" t="s">
        <v>478</v>
      </c>
      <c r="L136" s="125">
        <v>9</v>
      </c>
      <c r="M136" s="125">
        <v>5</v>
      </c>
      <c r="N136" s="125"/>
      <c r="O136" s="125"/>
      <c r="P136" s="553" t="s">
        <v>1075</v>
      </c>
      <c r="Q136" s="553"/>
      <c r="R136" s="553"/>
      <c r="S136" s="530" t="s">
        <v>550</v>
      </c>
      <c r="T136" s="573" t="s">
        <v>481</v>
      </c>
      <c r="U136" s="574" t="s">
        <v>660</v>
      </c>
      <c r="V136" s="530" t="s">
        <v>481</v>
      </c>
      <c r="W136" s="575" t="s">
        <v>483</v>
      </c>
      <c r="X136" s="530" t="s">
        <v>484</v>
      </c>
      <c r="Y136" s="576" t="s">
        <v>653</v>
      </c>
      <c r="Z136" s="795"/>
      <c r="AA136" s="796"/>
      <c r="AB136" s="301">
        <v>21974</v>
      </c>
      <c r="AC136" s="797"/>
      <c r="AD136" s="797"/>
      <c r="AE136" s="797"/>
      <c r="AF136" s="797"/>
      <c r="AG136" s="862" t="s">
        <v>507</v>
      </c>
      <c r="AH136" s="1007" t="s">
        <v>675</v>
      </c>
      <c r="AI136" s="122">
        <v>80.900000000000006</v>
      </c>
      <c r="AJ136" s="122">
        <v>90.2</v>
      </c>
      <c r="AK136" s="134">
        <v>72.971800000000002</v>
      </c>
      <c r="AL136" s="122">
        <v>723000</v>
      </c>
      <c r="AM136" s="135">
        <v>321.33333333333331</v>
      </c>
      <c r="AN136" s="122">
        <v>4</v>
      </c>
      <c r="AO136" s="1024">
        <v>2.94</v>
      </c>
      <c r="AP136" s="137">
        <v>7.48</v>
      </c>
      <c r="AQ136" s="138">
        <v>87</v>
      </c>
      <c r="AR136" s="139">
        <f t="shared" si="73"/>
        <v>97.42</v>
      </c>
      <c r="AS136" s="140">
        <f t="shared" si="74"/>
        <v>0.39304812834224595</v>
      </c>
      <c r="AT136" s="141">
        <f t="shared" si="75"/>
        <v>34.195187165775401</v>
      </c>
      <c r="AU136" s="142">
        <f t="shared" si="76"/>
        <v>3.1117696867061811E-2</v>
      </c>
      <c r="AV136" s="143">
        <v>2.673</v>
      </c>
      <c r="AW136" s="143">
        <f>95-AY136</f>
        <v>90.91836734693878</v>
      </c>
      <c r="AX136" s="144">
        <v>0.12</v>
      </c>
      <c r="AY136" s="145">
        <f>AX136*100/AO136</f>
        <v>4.0816326530612246</v>
      </c>
      <c r="AZ136" s="338">
        <v>4.6399999999999997</v>
      </c>
      <c r="BA136" s="204"/>
      <c r="BB136" s="305">
        <v>1.3899999999999999E-4</v>
      </c>
      <c r="BC136" s="148"/>
      <c r="BD136" s="148"/>
      <c r="BG136" s="145"/>
      <c r="BI136" s="234">
        <v>33.700000000000003</v>
      </c>
      <c r="BJ136" s="143">
        <v>67.3</v>
      </c>
      <c r="BK136" s="143">
        <v>31.9</v>
      </c>
      <c r="BL136" s="150">
        <v>2.1138211382113821</v>
      </c>
      <c r="BM136" s="151" t="s">
        <v>487</v>
      </c>
      <c r="BN136" s="122" t="s">
        <v>487</v>
      </c>
      <c r="BO136" s="149" t="s">
        <v>487</v>
      </c>
      <c r="BP136" s="152">
        <v>17.7</v>
      </c>
      <c r="BQ136" s="307">
        <v>18.100000000000001</v>
      </c>
      <c r="BR136" s="218">
        <v>7276.4285714285716</v>
      </c>
      <c r="BS136" s="153">
        <f>BX136+BZ136</f>
        <v>97.2</v>
      </c>
      <c r="BT136" s="152">
        <v>97.3</v>
      </c>
      <c r="BU136" s="218">
        <v>12139.5</v>
      </c>
      <c r="BV136" s="152">
        <f>100-BT136</f>
        <v>2.7000000000000028</v>
      </c>
      <c r="BW136" s="1039">
        <f>BY136+CA136+CC136</f>
        <v>7.48</v>
      </c>
      <c r="BX136" s="152">
        <v>60</v>
      </c>
      <c r="BY136" s="145">
        <f>BX136*AP136/100</f>
        <v>4.4880000000000004</v>
      </c>
      <c r="BZ136" s="152">
        <v>37.200000000000003</v>
      </c>
      <c r="CA136" s="145">
        <f>BZ136*AP136/100</f>
        <v>2.7825600000000001</v>
      </c>
      <c r="CB136" s="152">
        <v>2.8</v>
      </c>
      <c r="CC136" s="145">
        <f>CB136*AP136/100</f>
        <v>0.20943999999999999</v>
      </c>
      <c r="CD136" s="208"/>
      <c r="CE136" s="264">
        <v>100</v>
      </c>
      <c r="CF136" s="265">
        <v>17445.166666666668</v>
      </c>
      <c r="CG136" s="264">
        <v>99.9</v>
      </c>
      <c r="CH136" s="265">
        <v>13856.578947368422</v>
      </c>
      <c r="CI136" s="264">
        <v>34.700000000000003</v>
      </c>
      <c r="CJ136" s="264">
        <v>98.1</v>
      </c>
      <c r="CK136" s="265">
        <v>16348.5</v>
      </c>
      <c r="CL136" s="143">
        <f>BX136/BZ136</f>
        <v>1.6129032258064515</v>
      </c>
      <c r="CM136" s="145"/>
      <c r="CN136" s="145"/>
      <c r="CO136" s="145"/>
      <c r="CP136" s="148"/>
      <c r="CT136" s="145"/>
      <c r="CU136" s="145"/>
      <c r="CV136" s="145"/>
      <c r="CW136" s="145"/>
      <c r="CX136" s="145"/>
      <c r="CY136" s="158"/>
      <c r="CZ136" s="145"/>
      <c r="DA136" s="158" t="s">
        <v>1069</v>
      </c>
      <c r="DB136" s="158" t="s">
        <v>508</v>
      </c>
      <c r="DE136" s="308"/>
      <c r="DF136" s="308"/>
      <c r="DG136" s="308"/>
      <c r="DH136" s="579"/>
      <c r="DI136" s="339" t="s">
        <v>489</v>
      </c>
      <c r="DJ136" s="309" t="s">
        <v>507</v>
      </c>
      <c r="DK136" s="162">
        <v>2</v>
      </c>
      <c r="DL136" s="163" t="s">
        <v>592</v>
      </c>
      <c r="DM136" s="163" t="s">
        <v>592</v>
      </c>
      <c r="DN136" s="164">
        <v>1</v>
      </c>
      <c r="DO136" s="163">
        <v>0</v>
      </c>
      <c r="DP136" s="168" t="s">
        <v>490</v>
      </c>
      <c r="DQ136" s="163" t="s">
        <v>490</v>
      </c>
      <c r="DR136" s="165" t="s">
        <v>490</v>
      </c>
      <c r="DS136" s="125" t="s">
        <v>490</v>
      </c>
      <c r="DT136" s="125">
        <v>21974</v>
      </c>
      <c r="DU136" s="125">
        <v>0.69399999999999995</v>
      </c>
      <c r="DV136" s="125">
        <v>0.30599999999999999</v>
      </c>
      <c r="DW136" s="125" t="s">
        <v>490</v>
      </c>
      <c r="DX136" s="125" t="s">
        <v>490</v>
      </c>
      <c r="DY136" s="125" t="s">
        <v>490</v>
      </c>
      <c r="DZ136" s="125" t="s">
        <v>490</v>
      </c>
      <c r="EA136" s="125">
        <v>0</v>
      </c>
      <c r="EC136" s="163" t="s">
        <v>1069</v>
      </c>
      <c r="ED136" s="163">
        <v>5</v>
      </c>
      <c r="EE136" s="166">
        <v>9</v>
      </c>
      <c r="EF136" s="163">
        <v>25</v>
      </c>
      <c r="EG136" s="163">
        <v>3</v>
      </c>
      <c r="EH136" s="163">
        <v>0</v>
      </c>
      <c r="EI136" s="163">
        <v>188</v>
      </c>
      <c r="EJ136" s="163">
        <v>86</v>
      </c>
      <c r="EK136" s="167">
        <f t="shared" si="72"/>
        <v>24.332277048438208</v>
      </c>
      <c r="EL136" s="163">
        <v>0</v>
      </c>
      <c r="EM136" s="168" t="s">
        <v>490</v>
      </c>
      <c r="EN136" s="163">
        <v>0</v>
      </c>
      <c r="EO136" s="163">
        <v>0</v>
      </c>
      <c r="EP136" s="163">
        <v>4</v>
      </c>
      <c r="EQ136" s="1238">
        <v>42944</v>
      </c>
      <c r="ER136" s="580">
        <v>7026</v>
      </c>
      <c r="ES136" s="796"/>
      <c r="ET136" s="796"/>
      <c r="EU136" s="796"/>
      <c r="EV136" s="796"/>
      <c r="EW136" s="796"/>
      <c r="EX136" s="799"/>
      <c r="EY136" s="800"/>
      <c r="EZ136" s="796">
        <v>50</v>
      </c>
      <c r="FA136" s="796">
        <v>992000</v>
      </c>
      <c r="FB136" s="796">
        <v>10</v>
      </c>
      <c r="FC136" s="801">
        <v>1984</v>
      </c>
      <c r="FD136" s="802">
        <v>1605.056</v>
      </c>
      <c r="FE136" s="802"/>
      <c r="FF136" s="800"/>
      <c r="FG136" s="803">
        <v>13.690488057737548</v>
      </c>
      <c r="FH136" s="804"/>
      <c r="FI136" s="590" t="e">
        <v>#DIV/0!</v>
      </c>
      <c r="FJ136" s="645">
        <v>21974</v>
      </c>
      <c r="FK136" s="809" t="s">
        <v>1076</v>
      </c>
      <c r="FL136" s="122"/>
      <c r="FM136" s="122">
        <v>80.900000000000006</v>
      </c>
      <c r="FP136" s="172">
        <v>80.900000000000006</v>
      </c>
      <c r="FQ136" s="213">
        <f>FD136/1000</f>
        <v>1.605056</v>
      </c>
      <c r="FR136" s="133"/>
      <c r="FS136" s="133"/>
      <c r="GF136" s="175"/>
      <c r="GJ136" s="991"/>
      <c r="GK136" s="294">
        <v>42982</v>
      </c>
      <c r="GL136" s="1260" t="s">
        <v>497</v>
      </c>
      <c r="GM136" s="1231">
        <f t="shared" si="77"/>
        <v>1</v>
      </c>
      <c r="GN136" s="1147"/>
      <c r="GR136" s="991"/>
      <c r="GS136" s="991"/>
      <c r="GT136" s="991"/>
      <c r="GU136" s="122"/>
      <c r="HI136" s="991"/>
      <c r="HJ136" s="991"/>
      <c r="HK136" s="991"/>
      <c r="HL136" s="991"/>
      <c r="HM136" s="991"/>
      <c r="HN136" s="991"/>
      <c r="HO136" s="1022"/>
      <c r="HP136" s="1022"/>
      <c r="HQ136" s="991"/>
      <c r="HR136" s="991"/>
      <c r="HS136" s="991"/>
      <c r="HT136" s="991"/>
      <c r="HU136" s="991"/>
      <c r="HV136" s="991"/>
      <c r="HW136" s="991"/>
      <c r="HX136" s="991"/>
      <c r="HY136" s="991"/>
      <c r="HZ136" s="991"/>
      <c r="IA136" s="991"/>
      <c r="IB136" s="1022"/>
      <c r="IC136" s="991"/>
      <c r="ID136" s="991"/>
      <c r="IE136" s="991"/>
      <c r="IF136" s="991"/>
      <c r="IG136" s="991"/>
      <c r="IH136" s="991"/>
      <c r="II136" s="991"/>
      <c r="IJ136" s="991"/>
      <c r="IK136" s="1022"/>
      <c r="IL136" s="991"/>
      <c r="IM136" s="991"/>
      <c r="IN136" s="1022"/>
      <c r="IO136" s="991"/>
      <c r="IP136" s="991"/>
      <c r="IQ136" s="991"/>
      <c r="IR136" s="991"/>
      <c r="IS136" s="991"/>
      <c r="IT136" s="1022"/>
      <c r="IU136" s="991"/>
      <c r="IV136" s="991"/>
      <c r="IW136" s="991"/>
      <c r="IX136" s="991"/>
      <c r="IY136" s="991"/>
      <c r="IZ136" s="991"/>
      <c r="JA136" s="991"/>
      <c r="JB136" s="991"/>
      <c r="JC136" s="991"/>
      <c r="JD136" s="991"/>
      <c r="JE136" s="991"/>
      <c r="JF136" s="991"/>
      <c r="JG136" s="125"/>
      <c r="JH136" s="125"/>
      <c r="JI136" s="125"/>
      <c r="JJ136" s="993"/>
      <c r="JK136" s="993"/>
      <c r="JL136" s="993"/>
      <c r="JM136" s="993"/>
      <c r="JN136" s="993"/>
      <c r="JO136" s="993"/>
      <c r="JP136" s="993"/>
      <c r="JQ136" s="993"/>
      <c r="JR136" s="993"/>
      <c r="JS136" s="993"/>
      <c r="JT136" s="993"/>
      <c r="JU136" s="993"/>
      <c r="JV136" s="993"/>
      <c r="JW136" s="993"/>
      <c r="JX136" s="993"/>
      <c r="JY136" s="993"/>
      <c r="JZ136" s="993"/>
      <c r="KA136" s="993"/>
      <c r="KB136" s="993"/>
      <c r="KC136" s="993"/>
      <c r="KD136" s="993"/>
      <c r="KE136" s="993"/>
      <c r="KF136" s="993"/>
      <c r="KG136" s="993"/>
      <c r="KH136" s="993"/>
      <c r="KI136" s="993"/>
      <c r="KJ136" s="993"/>
      <c r="KK136" s="993"/>
      <c r="KL136" s="993"/>
      <c r="KM136" s="993"/>
      <c r="KN136" s="993"/>
      <c r="KO136" s="993"/>
      <c r="KP136" s="993"/>
      <c r="KQ136" s="993"/>
      <c r="KR136" s="993"/>
      <c r="KS136" s="993"/>
      <c r="KT136" s="993"/>
      <c r="KU136" s="993"/>
      <c r="KV136" s="993"/>
      <c r="KW136" s="993"/>
      <c r="KX136" s="993"/>
      <c r="KY136" s="993"/>
      <c r="KZ136" s="993"/>
      <c r="LA136" s="993"/>
      <c r="LB136" s="993"/>
      <c r="LC136" s="993"/>
      <c r="LD136" s="993"/>
      <c r="LE136" s="125"/>
      <c r="LF136" s="125"/>
      <c r="LG136" s="125"/>
      <c r="LH136" s="125"/>
      <c r="LI136" s="125"/>
      <c r="LJ136" s="125"/>
      <c r="LK136" s="125"/>
      <c r="LL136" s="125"/>
      <c r="LM136" s="125"/>
      <c r="LN136" s="125"/>
      <c r="LO136" s="125"/>
      <c r="LP136" s="125"/>
      <c r="LQ136" s="125"/>
      <c r="LR136" s="175"/>
      <c r="LS136" s="175"/>
      <c r="LT136" s="175"/>
      <c r="LU136" s="175"/>
      <c r="LV136" s="175"/>
      <c r="LW136" s="175"/>
      <c r="LX136" s="175"/>
      <c r="LY136" s="183"/>
      <c r="LZ136" s="183"/>
    </row>
    <row r="137" spans="1:338" ht="14.45" hidden="1" customHeight="1">
      <c r="A137" s="122">
        <v>175</v>
      </c>
      <c r="B137" s="122">
        <f>COUNTIFS($D$3:D137,D137,$F$3:F137,F137)</f>
        <v>1</v>
      </c>
      <c r="C137" s="268">
        <v>6786</v>
      </c>
      <c r="D137" s="398" t="s">
        <v>1048</v>
      </c>
      <c r="E137" s="125" t="s">
        <v>1049</v>
      </c>
      <c r="F137" s="187">
        <v>9051186067</v>
      </c>
      <c r="G137" s="125">
        <v>27</v>
      </c>
      <c r="H137" s="398" t="s">
        <v>1050</v>
      </c>
      <c r="I137" s="572" t="s">
        <v>792</v>
      </c>
      <c r="J137" s="504" t="s">
        <v>477</v>
      </c>
      <c r="K137" s="175" t="s">
        <v>478</v>
      </c>
      <c r="L137" s="125">
        <v>10</v>
      </c>
      <c r="M137" s="125">
        <v>8</v>
      </c>
      <c r="N137" s="125"/>
      <c r="O137" s="125"/>
      <c r="P137" s="553" t="s">
        <v>798</v>
      </c>
      <c r="Q137" s="553"/>
      <c r="R137" s="553"/>
      <c r="S137" s="547" t="s">
        <v>550</v>
      </c>
      <c r="T137" s="640" t="s">
        <v>1051</v>
      </c>
      <c r="U137" s="639" t="s">
        <v>482</v>
      </c>
      <c r="V137" s="547" t="s">
        <v>481</v>
      </c>
      <c r="W137" s="640" t="s">
        <v>483</v>
      </c>
      <c r="X137" s="547" t="s">
        <v>481</v>
      </c>
      <c r="Y137" s="754" t="s">
        <v>484</v>
      </c>
      <c r="Z137" s="785"/>
      <c r="AA137" s="765"/>
      <c r="AB137" s="301">
        <v>848</v>
      </c>
      <c r="AC137" s="797"/>
      <c r="AD137" s="797"/>
      <c r="AE137" s="797"/>
      <c r="AF137" s="797"/>
      <c r="AG137" s="791" t="s">
        <v>562</v>
      </c>
      <c r="AH137" s="819"/>
      <c r="AI137" s="122">
        <v>2.68</v>
      </c>
      <c r="AJ137" s="122">
        <v>76.2</v>
      </c>
      <c r="AK137" s="134">
        <v>2.04216</v>
      </c>
      <c r="AL137" s="122">
        <v>9733</v>
      </c>
      <c r="AM137" s="135">
        <v>3.8932000000000002</v>
      </c>
      <c r="AN137" s="122">
        <v>4</v>
      </c>
      <c r="AO137" s="1024">
        <v>74.8</v>
      </c>
      <c r="AP137" s="137">
        <v>12.9</v>
      </c>
      <c r="AQ137" s="138">
        <v>6.28</v>
      </c>
      <c r="AR137" s="139">
        <f t="shared" si="73"/>
        <v>93.98</v>
      </c>
      <c r="AS137" s="140">
        <f t="shared" si="74"/>
        <v>5.7984496124031004</v>
      </c>
      <c r="AT137" s="141">
        <f t="shared" si="75"/>
        <v>36.414263565891474</v>
      </c>
      <c r="AU137" s="142">
        <f t="shared" si="76"/>
        <v>3.8998957247132431</v>
      </c>
      <c r="AV137" s="143">
        <v>67.06</v>
      </c>
      <c r="AW137" s="143">
        <f>95-AY137</f>
        <v>89.652406417112303</v>
      </c>
      <c r="AX137" s="144">
        <v>4</v>
      </c>
      <c r="AY137" s="145">
        <f>AX137*100/AO137</f>
        <v>5.3475935828877006</v>
      </c>
      <c r="BC137" s="148"/>
      <c r="BD137" s="148"/>
      <c r="BG137" s="145"/>
      <c r="BJ137" s="149">
        <v>32.6</v>
      </c>
      <c r="BK137" s="149">
        <v>66.400000000000006</v>
      </c>
      <c r="BL137" s="306">
        <v>0.49096385542168675</v>
      </c>
      <c r="BM137" s="151" t="s">
        <v>487</v>
      </c>
      <c r="BN137" s="122" t="s">
        <v>487</v>
      </c>
      <c r="BO137" s="149" t="s">
        <v>487</v>
      </c>
      <c r="BP137" s="143">
        <v>54.05</v>
      </c>
      <c r="BQ137" s="147">
        <v>48.149999999999991</v>
      </c>
      <c r="BR137" s="152"/>
      <c r="BS137" s="289"/>
      <c r="BT137" s="154"/>
      <c r="BU137" s="152"/>
      <c r="BV137" s="154"/>
      <c r="BW137" s="432"/>
      <c r="BX137" s="154"/>
      <c r="BY137" s="154"/>
      <c r="BZ137" s="154"/>
      <c r="CA137" s="154"/>
      <c r="CB137" s="154"/>
      <c r="CC137" s="154"/>
      <c r="CD137" s="154"/>
      <c r="CF137"/>
      <c r="CM137" s="145"/>
      <c r="CN137" s="145"/>
      <c r="CO137" s="145"/>
      <c r="CP137" s="148"/>
      <c r="CT137" s="145"/>
      <c r="CU137" s="145"/>
      <c r="CV137" s="145"/>
      <c r="CW137" s="145"/>
      <c r="CX137" s="145"/>
      <c r="CY137" s="149"/>
      <c r="CZ137" s="145"/>
      <c r="DA137" s="209">
        <v>1</v>
      </c>
      <c r="DB137" s="158" t="s">
        <v>301</v>
      </c>
      <c r="DE137" s="308"/>
      <c r="DF137" s="308"/>
      <c r="DG137" s="308"/>
      <c r="DH137" s="579"/>
      <c r="DI137" s="296" t="s">
        <v>515</v>
      </c>
      <c r="DJ137" s="161" t="s">
        <v>562</v>
      </c>
      <c r="DK137" s="162">
        <v>2</v>
      </c>
      <c r="DL137" s="163" t="s">
        <v>792</v>
      </c>
      <c r="DM137" s="163" t="s">
        <v>792</v>
      </c>
      <c r="DN137" s="164">
        <v>0</v>
      </c>
      <c r="DO137" s="163">
        <v>0</v>
      </c>
      <c r="DP137" s="168" t="s">
        <v>490</v>
      </c>
      <c r="DQ137" s="163" t="s">
        <v>490</v>
      </c>
      <c r="DR137" s="165">
        <v>0.6</v>
      </c>
      <c r="DS137" s="125" t="s">
        <v>490</v>
      </c>
      <c r="DT137" s="125">
        <v>848</v>
      </c>
      <c r="DU137" s="125">
        <v>4.4999999999999998E-2</v>
      </c>
      <c r="DV137" s="125">
        <v>0.95499999999999996</v>
      </c>
      <c r="DW137" s="125" t="s">
        <v>490</v>
      </c>
      <c r="DX137" s="125" t="s">
        <v>490</v>
      </c>
      <c r="DY137" s="125" t="s">
        <v>490</v>
      </c>
      <c r="DZ137" s="125" t="s">
        <v>490</v>
      </c>
      <c r="EA137" s="125">
        <v>2</v>
      </c>
      <c r="EB137" s="122" t="s">
        <v>1052</v>
      </c>
      <c r="EC137" s="163">
        <v>3</v>
      </c>
      <c r="ED137" s="163">
        <v>8</v>
      </c>
      <c r="EE137" s="166">
        <v>10</v>
      </c>
      <c r="EF137" s="163">
        <v>15</v>
      </c>
      <c r="EG137" s="163">
        <v>2</v>
      </c>
      <c r="EH137" s="163">
        <v>1</v>
      </c>
      <c r="EI137" s="163">
        <v>168</v>
      </c>
      <c r="EJ137" s="163">
        <v>72</v>
      </c>
      <c r="EK137" s="167">
        <f t="shared" si="72"/>
        <v>25.510204081632654</v>
      </c>
      <c r="EL137" s="163">
        <v>0</v>
      </c>
      <c r="EM137" s="168" t="s">
        <v>490</v>
      </c>
      <c r="EN137" s="169">
        <v>0</v>
      </c>
      <c r="EO137" s="163">
        <v>0</v>
      </c>
      <c r="EP137" s="163">
        <v>2</v>
      </c>
      <c r="EQ137" s="1238">
        <v>42884</v>
      </c>
      <c r="ER137" s="580">
        <v>6786</v>
      </c>
      <c r="ES137" s="765"/>
      <c r="ET137" s="765"/>
      <c r="EU137" s="765"/>
      <c r="EV137" s="765"/>
      <c r="EW137" s="765"/>
      <c r="EX137" s="787"/>
      <c r="EY137" s="788"/>
      <c r="EZ137" s="765"/>
      <c r="FA137" s="765"/>
      <c r="FB137" s="765"/>
      <c r="FC137" s="765"/>
      <c r="FD137" s="788"/>
      <c r="FE137" s="788"/>
      <c r="FF137" s="788"/>
      <c r="FG137" s="789"/>
      <c r="FH137" s="790"/>
      <c r="FI137" s="590"/>
      <c r="FJ137" s="645">
        <v>848</v>
      </c>
      <c r="FK137" s="791" t="s">
        <v>562</v>
      </c>
      <c r="FL137" s="133"/>
      <c r="FM137" s="122"/>
      <c r="FP137" s="172"/>
      <c r="FQ137" s="173">
        <f>DT137/1000</f>
        <v>0.84799999999999998</v>
      </c>
      <c r="FR137" s="133"/>
      <c r="FS137" s="133"/>
      <c r="GF137" s="175"/>
      <c r="GJ137" s="991"/>
      <c r="GK137" s="294">
        <v>42915</v>
      </c>
      <c r="GL137" s="1260" t="s">
        <v>497</v>
      </c>
      <c r="GM137" s="1231">
        <f t="shared" si="77"/>
        <v>1</v>
      </c>
      <c r="GN137" s="1147"/>
      <c r="GR137" s="991"/>
      <c r="GS137" s="991"/>
      <c r="GT137" s="991"/>
      <c r="GU137" s="122"/>
      <c r="HI137" s="991"/>
      <c r="HJ137" s="991"/>
      <c r="HK137" s="991"/>
      <c r="HL137" s="991"/>
      <c r="HM137" s="991"/>
      <c r="HN137" s="991"/>
      <c r="HO137" s="1022"/>
      <c r="HP137" s="1022"/>
      <c r="HQ137" s="991"/>
      <c r="HR137" s="991"/>
      <c r="HS137" s="991"/>
      <c r="HT137" s="991"/>
      <c r="HU137" s="991"/>
      <c r="HV137" s="991"/>
      <c r="HW137" s="991"/>
      <c r="HX137" s="991"/>
      <c r="HY137" s="991"/>
      <c r="HZ137" s="991"/>
      <c r="IA137" s="991"/>
      <c r="IB137" s="1022"/>
      <c r="IC137" s="991"/>
      <c r="ID137" s="991"/>
      <c r="IE137" s="991"/>
      <c r="IF137" s="991"/>
      <c r="IG137" s="991"/>
      <c r="IH137" s="991"/>
      <c r="II137" s="991"/>
      <c r="IJ137" s="991"/>
      <c r="IK137" s="1022"/>
      <c r="IL137" s="991"/>
      <c r="IM137" s="991"/>
      <c r="IN137" s="1022"/>
      <c r="IO137" s="991"/>
      <c r="IP137" s="991"/>
      <c r="IQ137" s="991"/>
      <c r="IR137" s="991"/>
      <c r="IS137" s="991"/>
      <c r="IT137" s="1022"/>
      <c r="IU137" s="991"/>
      <c r="IV137" s="991"/>
      <c r="IW137" s="991"/>
      <c r="IX137" s="991"/>
      <c r="IY137" s="991"/>
      <c r="IZ137" s="991"/>
      <c r="JA137" s="991"/>
      <c r="JB137" s="991"/>
      <c r="JC137" s="991"/>
      <c r="JD137" s="991"/>
      <c r="JE137" s="991"/>
      <c r="JF137" s="991"/>
      <c r="JG137" s="125"/>
      <c r="JH137" s="125"/>
      <c r="JI137" s="125"/>
      <c r="JJ137" s="993"/>
      <c r="JK137" s="993"/>
      <c r="JL137" s="993"/>
      <c r="JM137" s="993"/>
      <c r="JN137" s="993"/>
      <c r="JO137" s="993"/>
      <c r="JP137" s="993"/>
      <c r="JQ137" s="993"/>
      <c r="JR137" s="993"/>
      <c r="JS137" s="993"/>
      <c r="JT137" s="993"/>
      <c r="JU137" s="993"/>
      <c r="JV137" s="993"/>
      <c r="JW137" s="993"/>
      <c r="JX137" s="993"/>
      <c r="JY137" s="993"/>
      <c r="JZ137" s="993"/>
      <c r="KA137" s="993"/>
      <c r="KB137" s="993"/>
      <c r="KC137" s="993"/>
      <c r="KD137" s="993"/>
      <c r="KE137" s="993"/>
      <c r="KF137" s="993"/>
      <c r="KG137" s="993"/>
      <c r="KH137" s="993"/>
      <c r="KI137" s="993"/>
      <c r="KJ137" s="993"/>
      <c r="KK137" s="993"/>
      <c r="KL137" s="993"/>
      <c r="KM137" s="993"/>
      <c r="KN137" s="993"/>
      <c r="KO137" s="993"/>
      <c r="KP137" s="993"/>
      <c r="KQ137" s="993"/>
      <c r="KR137" s="993"/>
      <c r="KS137" s="993"/>
      <c r="KT137" s="993"/>
      <c r="KU137" s="993"/>
      <c r="KV137" s="993"/>
      <c r="KW137" s="993"/>
      <c r="KX137" s="993"/>
      <c r="KY137" s="993"/>
      <c r="KZ137" s="993"/>
      <c r="LA137" s="993"/>
      <c r="LB137" s="993"/>
      <c r="LC137" s="993"/>
      <c r="LD137" s="993"/>
      <c r="LE137" s="125"/>
      <c r="LF137" s="125"/>
      <c r="LG137" s="125"/>
      <c r="LH137" s="125"/>
      <c r="LI137" s="125"/>
      <c r="LJ137" s="125"/>
      <c r="LK137" s="125"/>
      <c r="LL137" s="125"/>
      <c r="LM137" s="125"/>
      <c r="LN137" s="125"/>
      <c r="LO137" s="125"/>
      <c r="LP137" s="125"/>
      <c r="LQ137" s="125"/>
      <c r="LR137" s="175"/>
      <c r="LS137" s="175"/>
      <c r="LT137" s="175"/>
      <c r="LU137" s="175"/>
      <c r="LV137" s="175"/>
      <c r="LW137" s="175"/>
      <c r="LX137" s="175"/>
      <c r="LY137" s="183"/>
      <c r="LZ137" s="183"/>
    </row>
    <row r="138" spans="1:338" ht="14.45" hidden="1" customHeight="1">
      <c r="A138" s="122">
        <v>107</v>
      </c>
      <c r="B138" s="122">
        <f>COUNTIFS($D$3:D138,D138,$F$3:F138,F138)</f>
        <v>1</v>
      </c>
      <c r="C138" s="184">
        <v>12690</v>
      </c>
      <c r="D138" s="398" t="s">
        <v>1275</v>
      </c>
      <c r="E138" s="188" t="s">
        <v>649</v>
      </c>
      <c r="F138" s="188">
        <v>481104289</v>
      </c>
      <c r="G138" s="125">
        <f>LEFT(H138,4)-CONCATENATE(IF(LEFT(F138, 2)&lt;MID(H138, 3, 4), 20, 19),LEFT(F138,2))</f>
        <v>72</v>
      </c>
      <c r="H138" s="398" t="s">
        <v>1276</v>
      </c>
      <c r="I138" s="389" t="s">
        <v>1277</v>
      </c>
      <c r="J138" s="504" t="s">
        <v>477</v>
      </c>
      <c r="K138" s="188" t="s">
        <v>478</v>
      </c>
      <c r="L138" s="125">
        <v>15</v>
      </c>
      <c r="M138" s="188" t="s">
        <v>604</v>
      </c>
      <c r="N138" s="188" t="s">
        <v>513</v>
      </c>
      <c r="O138" s="125"/>
      <c r="P138" s="125" t="s">
        <v>1278</v>
      </c>
      <c r="Q138" s="553"/>
      <c r="R138" s="553"/>
      <c r="S138" s="188"/>
      <c r="T138" s="554" t="s">
        <v>530</v>
      </c>
      <c r="U138" s="554"/>
      <c r="V138" s="568" t="s">
        <v>990</v>
      </c>
      <c r="W138" s="535"/>
      <c r="X138" s="557"/>
      <c r="Y138" s="556"/>
      <c r="Z138" s="764" t="s">
        <v>1279</v>
      </c>
      <c r="AA138" s="765" t="s">
        <v>779</v>
      </c>
      <c r="AB138" s="125"/>
      <c r="AC138" s="823">
        <v>1769</v>
      </c>
      <c r="AD138" s="823">
        <v>26000</v>
      </c>
      <c r="AE138" s="824"/>
      <c r="AF138" s="824"/>
      <c r="AG138" s="824" t="s">
        <v>507</v>
      </c>
      <c r="AH138" s="823">
        <v>4000</v>
      </c>
      <c r="AI138"/>
      <c r="AJ138"/>
      <c r="AM138"/>
      <c r="AO138" s="1024">
        <v>25.4</v>
      </c>
      <c r="AP138" s="137">
        <v>65.2</v>
      </c>
      <c r="AQ138" s="138">
        <v>7.48</v>
      </c>
      <c r="AR138" s="139">
        <f t="shared" si="73"/>
        <v>98.08</v>
      </c>
      <c r="AS138" s="140">
        <f t="shared" si="74"/>
        <v>0.38957055214723924</v>
      </c>
      <c r="AT138" s="141">
        <f t="shared" si="75"/>
        <v>2.9139877300613497</v>
      </c>
      <c r="AU138" s="142">
        <f t="shared" si="76"/>
        <v>0.34947716015410013</v>
      </c>
      <c r="AV138" s="143">
        <f>AW138*AO138/100</f>
        <v>21.811999999999998</v>
      </c>
      <c r="AW138" s="143">
        <f>98-AY138-(CD138*100/AO138)</f>
        <v>85.874015748031496</v>
      </c>
      <c r="AX138" s="144">
        <v>1.87</v>
      </c>
      <c r="AY138" s="143">
        <f>AX138*100/AO138</f>
        <v>7.3622047244094491</v>
      </c>
      <c r="AZ138" s="122" t="s">
        <v>487</v>
      </c>
      <c r="BA138" s="204">
        <v>62.9</v>
      </c>
      <c r="BB138" s="147" t="s">
        <v>487</v>
      </c>
      <c r="BC138" s="153">
        <v>2.8000000000000001E-2</v>
      </c>
      <c r="BD138" s="153"/>
      <c r="BE138" s="143"/>
      <c r="BF138" s="143"/>
      <c r="BG138" s="149">
        <v>5296</v>
      </c>
      <c r="BH138" s="233">
        <v>749.25</v>
      </c>
      <c r="BI138" s="234">
        <v>4.3499999999999996</v>
      </c>
      <c r="BJ138" s="143">
        <v>45.5</v>
      </c>
      <c r="BK138" s="122">
        <v>54.5</v>
      </c>
      <c r="BL138" s="150">
        <f>BJ138/BK138</f>
        <v>0.83486238532110091</v>
      </c>
      <c r="BM138" s="206">
        <v>0.14000000000000001</v>
      </c>
      <c r="BN138" s="153">
        <f>BM138*100/AO138</f>
        <v>0.55118110236220486</v>
      </c>
      <c r="BO138" s="122" t="s">
        <v>487</v>
      </c>
      <c r="BP138" s="122">
        <v>34.200000000000003</v>
      </c>
      <c r="BQ138" s="234">
        <v>59.09899999999999</v>
      </c>
      <c r="BR138" s="158">
        <v>96240</v>
      </c>
      <c r="BS138" s="153">
        <f>BX138+BZ138</f>
        <v>54.8</v>
      </c>
      <c r="BT138" s="158">
        <v>88.3</v>
      </c>
      <c r="BU138" s="158">
        <v>10414</v>
      </c>
      <c r="BV138" s="153">
        <f>100-BT138</f>
        <v>11.700000000000003</v>
      </c>
      <c r="BW138" s="1039">
        <f>BY138+CA138+CC138</f>
        <v>64.9392</v>
      </c>
      <c r="BX138" s="149">
        <v>22.5</v>
      </c>
      <c r="BY138" s="145">
        <f>BX138*AP138/100</f>
        <v>14.67</v>
      </c>
      <c r="BZ138" s="158">
        <v>32.299999999999997</v>
      </c>
      <c r="CA138" s="145">
        <f>BZ138*AP138/100</f>
        <v>21.0596</v>
      </c>
      <c r="CB138" s="158">
        <v>44.8</v>
      </c>
      <c r="CC138" s="145">
        <f>CB138*AP138/100</f>
        <v>29.209600000000002</v>
      </c>
      <c r="CD138" s="145">
        <v>1.21</v>
      </c>
      <c r="CE138" s="151">
        <v>99.7</v>
      </c>
      <c r="CF138" s="235">
        <v>11486.9</v>
      </c>
      <c r="CG138" s="151">
        <v>97.9</v>
      </c>
      <c r="CH138" s="235">
        <v>7996.8</v>
      </c>
      <c r="CI138" s="151">
        <v>98.9</v>
      </c>
      <c r="CJ138" s="151">
        <v>98.7</v>
      </c>
      <c r="CK138" s="235">
        <v>8600.2999999999993</v>
      </c>
      <c r="CL138" s="143">
        <f>BX138/BZ138</f>
        <v>0.69659442724458209</v>
      </c>
      <c r="CM138" s="145"/>
      <c r="CN138" s="145"/>
      <c r="CO138" s="145"/>
      <c r="CP138" s="153">
        <v>1.65</v>
      </c>
      <c r="CQ138" s="143"/>
      <c r="CR138" s="143"/>
      <c r="CS138" s="143"/>
      <c r="CT138" s="145"/>
      <c r="CU138" s="236"/>
      <c r="CV138" s="236"/>
      <c r="CW138" s="145"/>
      <c r="CX138" s="145"/>
      <c r="CZ138" s="145"/>
      <c r="DA138" s="209">
        <v>3</v>
      </c>
      <c r="DB138" s="237" t="s">
        <v>488</v>
      </c>
      <c r="DC138" s="238"/>
      <c r="DD138" s="239" t="s">
        <v>1223</v>
      </c>
      <c r="DE138" s="125"/>
      <c r="DF138" s="125"/>
      <c r="DG138" s="125"/>
      <c r="DH138" s="414"/>
      <c r="DI138" s="125" t="s">
        <v>489</v>
      </c>
      <c r="DJ138" s="240" t="s">
        <v>507</v>
      </c>
      <c r="DK138" s="166">
        <v>2</v>
      </c>
      <c r="DL138" s="166"/>
      <c r="DM138" s="166"/>
      <c r="DN138" s="164">
        <v>0</v>
      </c>
      <c r="DO138" s="166"/>
      <c r="DP138" s="166"/>
      <c r="DQ138" s="166"/>
      <c r="DR138" s="165" t="s">
        <v>490</v>
      </c>
      <c r="DS138" s="125" t="s">
        <v>490</v>
      </c>
      <c r="DT138" s="179">
        <v>285</v>
      </c>
      <c r="DU138" s="179">
        <v>35.1</v>
      </c>
      <c r="DV138" s="179">
        <v>64.900000000000006</v>
      </c>
      <c r="DW138" s="125" t="s">
        <v>490</v>
      </c>
      <c r="DX138" s="125" t="s">
        <v>490</v>
      </c>
      <c r="DY138" s="125" t="s">
        <v>490</v>
      </c>
      <c r="DZ138" s="125" t="s">
        <v>490</v>
      </c>
      <c r="EA138" s="125">
        <v>0</v>
      </c>
      <c r="EB138" s="149"/>
      <c r="EC138" s="242"/>
      <c r="ED138" s="242"/>
      <c r="EE138" s="166">
        <v>15</v>
      </c>
      <c r="EF138" s="166">
        <v>30</v>
      </c>
      <c r="EG138" s="166">
        <v>3</v>
      </c>
      <c r="EH138" s="242"/>
      <c r="EI138" s="243" t="s">
        <v>538</v>
      </c>
      <c r="EJ138" s="243" t="s">
        <v>538</v>
      </c>
      <c r="EK138" s="167" t="s">
        <v>538</v>
      </c>
      <c r="EL138" s="166">
        <v>3</v>
      </c>
      <c r="EM138" s="166" t="s">
        <v>534</v>
      </c>
      <c r="EN138" s="166">
        <v>3</v>
      </c>
      <c r="EO138" s="166">
        <v>1</v>
      </c>
      <c r="EP138" s="242" t="s">
        <v>1280</v>
      </c>
      <c r="EQ138" s="1230">
        <v>43889</v>
      </c>
      <c r="ER138" s="559">
        <v>12690</v>
      </c>
      <c r="ES138" s="766">
        <v>75</v>
      </c>
      <c r="ET138" s="766">
        <v>43216</v>
      </c>
      <c r="EU138" s="766">
        <v>12000</v>
      </c>
      <c r="EV138" s="766">
        <v>40560</v>
      </c>
      <c r="EW138" s="766">
        <v>2456</v>
      </c>
      <c r="EX138" s="767">
        <f>EW138/EU138*EV138/ES138</f>
        <v>110.68373333333334</v>
      </c>
      <c r="EY138" s="768">
        <f>L138*EX138</f>
        <v>1660.2560000000001</v>
      </c>
      <c r="EZ138" s="769"/>
      <c r="FA138" s="769"/>
      <c r="FB138" s="769"/>
      <c r="FC138" s="769"/>
      <c r="FD138" s="770"/>
      <c r="FE138" s="770"/>
      <c r="FF138" s="770"/>
      <c r="FG138" s="771"/>
      <c r="FH138" s="772"/>
      <c r="FI138" s="518"/>
      <c r="FJ138" s="519"/>
      <c r="FK138" s="791"/>
      <c r="FL138" s="133"/>
      <c r="FM138" s="122"/>
      <c r="FN138" s="636">
        <f>AC138/1000</f>
        <v>1.7689999999999999</v>
      </c>
      <c r="FP138" s="141">
        <f>EW138*100/ET138</f>
        <v>5.6830803406145876</v>
      </c>
      <c r="FQ138" s="247">
        <f>EX138/1000</f>
        <v>0.11068373333333334</v>
      </c>
      <c r="FR138" s="170">
        <f>DT138/EX138</f>
        <v>2.5749041111732165</v>
      </c>
      <c r="FS138" s="174">
        <v>20</v>
      </c>
      <c r="FT138" s="183" t="s">
        <v>1281</v>
      </c>
      <c r="FU138" s="183" t="s">
        <v>993</v>
      </c>
      <c r="FV138" s="183" t="s">
        <v>983</v>
      </c>
      <c r="FW138" s="125">
        <v>0</v>
      </c>
      <c r="FX138" s="188" t="s">
        <v>538</v>
      </c>
      <c r="FY138" s="125">
        <v>1</v>
      </c>
      <c r="FZ138" s="183" t="s">
        <v>539</v>
      </c>
      <c r="GD138" s="125">
        <v>1</v>
      </c>
      <c r="GE138" s="248" t="s">
        <v>1282</v>
      </c>
      <c r="GF138" s="183" t="s">
        <v>541</v>
      </c>
      <c r="GG138" s="125">
        <v>0</v>
      </c>
      <c r="GH138" s="175">
        <v>0</v>
      </c>
      <c r="GI138" s="183" t="s">
        <v>1283</v>
      </c>
      <c r="GJ138" s="991"/>
      <c r="GK138" s="214">
        <v>43955</v>
      </c>
      <c r="GL138" s="1260" t="s">
        <v>497</v>
      </c>
      <c r="GM138" s="1231">
        <f t="shared" si="77"/>
        <v>2</v>
      </c>
      <c r="GN138" s="1147" t="s">
        <v>543</v>
      </c>
      <c r="GR138" s="1212"/>
      <c r="GS138" s="991"/>
      <c r="GT138" s="991"/>
      <c r="GV138" s="249">
        <v>0</v>
      </c>
      <c r="GW138" s="249">
        <v>0</v>
      </c>
      <c r="GX138" s="249">
        <v>800.9</v>
      </c>
      <c r="GY138" s="249">
        <v>0</v>
      </c>
      <c r="GZ138" s="249">
        <v>0</v>
      </c>
      <c r="HA138" s="249">
        <v>0</v>
      </c>
      <c r="HB138" s="249">
        <v>5114.3</v>
      </c>
      <c r="HC138" s="249">
        <v>0</v>
      </c>
      <c r="HD138" s="249">
        <v>313.8</v>
      </c>
      <c r="HE138" s="249">
        <v>258.23</v>
      </c>
      <c r="HF138" s="249">
        <v>16.98</v>
      </c>
      <c r="HG138" s="249">
        <v>0</v>
      </c>
      <c r="HH138" s="249">
        <v>152.57</v>
      </c>
      <c r="HI138" s="1022">
        <v>1</v>
      </c>
      <c r="HJ138" s="1020">
        <v>67.5</v>
      </c>
      <c r="HK138" s="1020">
        <v>63.2</v>
      </c>
      <c r="HL138" s="1043">
        <v>10248</v>
      </c>
      <c r="HM138" s="1020">
        <v>58.5</v>
      </c>
      <c r="HN138" s="1020">
        <v>73.5</v>
      </c>
      <c r="HO138" s="1043">
        <v>7512</v>
      </c>
      <c r="HP138" s="1043"/>
      <c r="HQ138" s="1020"/>
      <c r="HR138" s="1020"/>
      <c r="HS138" s="1020"/>
      <c r="HT138" s="1020"/>
      <c r="HU138" s="1020">
        <v>99.9</v>
      </c>
      <c r="HV138" s="1043">
        <v>9555</v>
      </c>
      <c r="HW138" s="1020">
        <v>73.099999999999994</v>
      </c>
      <c r="HX138" s="1020">
        <v>73</v>
      </c>
      <c r="HY138" s="1020">
        <v>56.3</v>
      </c>
      <c r="HZ138" s="1020">
        <v>79.5</v>
      </c>
      <c r="IA138" s="1020">
        <v>88.2</v>
      </c>
      <c r="IB138" s="1043">
        <v>6226</v>
      </c>
      <c r="IC138" s="1020">
        <v>24.8</v>
      </c>
      <c r="ID138" s="1020">
        <v>81.3</v>
      </c>
      <c r="IE138" s="1020">
        <v>52</v>
      </c>
      <c r="IF138" s="1020">
        <v>92.9</v>
      </c>
      <c r="IG138" s="1043">
        <v>8993</v>
      </c>
      <c r="IH138" s="1020">
        <v>61.7</v>
      </c>
      <c r="II138" s="1020">
        <v>35.700000000000003</v>
      </c>
      <c r="IJ138" s="1020">
        <v>84.9</v>
      </c>
      <c r="IK138" s="1043">
        <v>6041</v>
      </c>
      <c r="IL138" s="1020">
        <v>13.1</v>
      </c>
      <c r="IM138" s="1020"/>
      <c r="IN138" s="1043"/>
      <c r="IO138" s="1020"/>
      <c r="IP138" s="1020"/>
      <c r="IQ138" s="1020"/>
      <c r="IR138" s="1020"/>
      <c r="IS138" s="1020"/>
      <c r="IT138" s="1043"/>
      <c r="IU138" s="1020"/>
      <c r="IV138" s="1020"/>
      <c r="IW138" s="1020"/>
      <c r="IX138" s="1020"/>
      <c r="IY138" s="1020"/>
      <c r="IZ138" s="1020"/>
      <c r="JA138" s="1020"/>
      <c r="JB138" s="1020"/>
      <c r="JC138" s="1020"/>
      <c r="JD138" s="1043">
        <v>15</v>
      </c>
      <c r="JE138" s="992">
        <v>1</v>
      </c>
      <c r="JF138" s="992">
        <v>3</v>
      </c>
      <c r="JG138" s="183"/>
      <c r="JH138" s="183"/>
      <c r="JI138" s="249"/>
      <c r="JJ138" s="993"/>
      <c r="JK138" s="993"/>
      <c r="JL138" s="993"/>
      <c r="JM138" s="993"/>
      <c r="JN138" s="993"/>
      <c r="JO138" s="993"/>
      <c r="JP138" s="993"/>
      <c r="JQ138" s="993"/>
      <c r="JR138" s="993"/>
      <c r="JS138" s="993"/>
      <c r="JT138" s="993"/>
      <c r="JU138" s="993"/>
      <c r="JV138" s="993"/>
      <c r="JW138" s="993"/>
      <c r="JX138" s="993"/>
      <c r="JY138" s="993"/>
      <c r="JZ138" s="993"/>
      <c r="KA138" s="993"/>
      <c r="KB138" s="993"/>
      <c r="KC138" s="993"/>
      <c r="KD138" s="993"/>
      <c r="KE138" s="993"/>
      <c r="KF138" s="993"/>
      <c r="KG138" s="993"/>
      <c r="KH138" s="993"/>
      <c r="KI138" s="993"/>
      <c r="KJ138" s="993"/>
      <c r="KK138" s="993"/>
      <c r="KL138" s="993"/>
      <c r="KM138" s="993"/>
      <c r="KN138" s="993"/>
      <c r="KO138" s="993"/>
      <c r="KP138" s="993"/>
      <c r="KQ138" s="993"/>
      <c r="KR138" s="993"/>
      <c r="KS138" s="993"/>
      <c r="KT138" s="993"/>
      <c r="KU138" s="993"/>
      <c r="KV138" s="993"/>
      <c r="KW138" s="993"/>
      <c r="KX138" s="993"/>
      <c r="KY138" s="993"/>
      <c r="KZ138" s="993"/>
      <c r="LA138" s="993"/>
      <c r="LB138" s="993"/>
      <c r="LC138" s="993"/>
      <c r="LD138" s="993"/>
      <c r="LE138" s="125"/>
      <c r="LF138" s="175"/>
      <c r="LG138" s="175"/>
      <c r="LH138" s="175"/>
      <c r="LI138" s="175"/>
      <c r="LJ138" s="175"/>
      <c r="LK138" s="175"/>
      <c r="LL138" s="175"/>
      <c r="LM138" s="175"/>
      <c r="LN138" s="175"/>
      <c r="LO138" s="175"/>
      <c r="LP138" s="175"/>
      <c r="LQ138" s="175"/>
      <c r="LR138" s="175"/>
      <c r="LS138" s="175"/>
      <c r="LT138" s="175"/>
      <c r="LU138" s="175"/>
      <c r="LV138" s="175"/>
      <c r="LW138" s="175"/>
      <c r="LX138" s="175"/>
      <c r="LY138" s="183"/>
      <c r="LZ138" s="183"/>
    </row>
    <row r="139" spans="1:338" ht="14.45" hidden="1" customHeight="1">
      <c r="A139" s="122">
        <v>197</v>
      </c>
      <c r="B139" s="122">
        <f>COUNTIFS($D$3:D139,D139,$F$3:F139,F139)</f>
        <v>1</v>
      </c>
      <c r="C139" s="184">
        <v>9185</v>
      </c>
      <c r="D139" s="398" t="s">
        <v>1248</v>
      </c>
      <c r="E139" s="188" t="s">
        <v>820</v>
      </c>
      <c r="F139" s="623">
        <v>490719034</v>
      </c>
      <c r="G139" s="125">
        <v>69</v>
      </c>
      <c r="H139" s="398" t="s">
        <v>1249</v>
      </c>
      <c r="I139" s="503" t="s">
        <v>1250</v>
      </c>
      <c r="J139" s="190" t="s">
        <v>477</v>
      </c>
      <c r="K139" s="175" t="s">
        <v>478</v>
      </c>
      <c r="L139" s="188">
        <v>24</v>
      </c>
      <c r="M139" s="188" t="s">
        <v>932</v>
      </c>
      <c r="N139" s="188" t="s">
        <v>490</v>
      </c>
      <c r="O139" s="125" t="s">
        <v>1251</v>
      </c>
      <c r="P139" s="188" t="s">
        <v>1251</v>
      </c>
      <c r="Q139" s="125"/>
      <c r="R139" s="125"/>
      <c r="S139" s="530" t="s">
        <v>484</v>
      </c>
      <c r="T139" s="573" t="s">
        <v>523</v>
      </c>
      <c r="U139" s="530" t="s">
        <v>484</v>
      </c>
      <c r="V139" s="609" t="s">
        <v>599</v>
      </c>
      <c r="W139" s="530" t="s">
        <v>506</v>
      </c>
      <c r="X139" s="530" t="s">
        <v>484</v>
      </c>
      <c r="Y139" s="576" t="s">
        <v>484</v>
      </c>
      <c r="Z139" s="764"/>
      <c r="AA139" s="807"/>
      <c r="AB139" s="125"/>
      <c r="AC139" s="811">
        <v>72875</v>
      </c>
      <c r="AD139" s="812">
        <v>18219</v>
      </c>
      <c r="AE139" s="811" t="s">
        <v>484</v>
      </c>
      <c r="AF139" s="811" t="s">
        <v>484</v>
      </c>
      <c r="AG139" s="806" t="s">
        <v>507</v>
      </c>
      <c r="AH139" s="821"/>
      <c r="AI139" s="134"/>
      <c r="AJ139" s="134"/>
      <c r="AK139" s="134"/>
      <c r="AL139" s="134"/>
      <c r="AM139" s="134"/>
      <c r="AO139" s="1024">
        <v>1.24</v>
      </c>
      <c r="AP139" s="137">
        <v>8.7899999999999991</v>
      </c>
      <c r="AQ139" s="138">
        <v>89.5</v>
      </c>
      <c r="AR139" s="139">
        <f t="shared" si="73"/>
        <v>99.53</v>
      </c>
      <c r="AS139" s="140">
        <f t="shared" si="74"/>
        <v>0.14106939704209331</v>
      </c>
      <c r="AT139" s="141">
        <f t="shared" si="75"/>
        <v>12.625711035267351</v>
      </c>
      <c r="AU139" s="142">
        <f t="shared" si="76"/>
        <v>1.2615728965306746E-2</v>
      </c>
      <c r="AV139" s="144">
        <v>1.161384</v>
      </c>
      <c r="AW139" s="143">
        <f t="shared" ref="AW139:AW145" si="78">95-AY139</f>
        <v>93.66</v>
      </c>
      <c r="AX139" s="145">
        <v>1.6616000000000002E-2</v>
      </c>
      <c r="AY139" s="145">
        <v>1.34</v>
      </c>
      <c r="AZ139" s="416" t="s">
        <v>487</v>
      </c>
      <c r="BA139" s="145">
        <v>51.100000000000009</v>
      </c>
      <c r="BB139" s="322">
        <v>6.5599999999999999E-3</v>
      </c>
      <c r="BC139" s="366"/>
      <c r="BD139" s="366"/>
      <c r="BE139" s="366"/>
      <c r="BF139" s="366"/>
      <c r="BG139" s="145"/>
      <c r="BH139" s="233">
        <v>249.25666199158485</v>
      </c>
      <c r="BI139" s="217">
        <v>0.74</v>
      </c>
      <c r="BJ139" s="145">
        <v>72.2</v>
      </c>
      <c r="BK139" s="145">
        <v>28.1</v>
      </c>
      <c r="BL139" s="306">
        <v>2.5693950177935942</v>
      </c>
      <c r="BM139" s="206">
        <v>1.4999999999999999E-2</v>
      </c>
      <c r="BN139" s="153">
        <f>BM139*100/AO139</f>
        <v>1.2096774193548387</v>
      </c>
      <c r="BO139" s="262" t="s">
        <v>487</v>
      </c>
      <c r="BP139" s="145">
        <v>28.484999999999999</v>
      </c>
      <c r="BQ139" s="359">
        <v>69.7</v>
      </c>
      <c r="BR139" s="174">
        <v>4343.3999999999996</v>
      </c>
      <c r="BS139" s="153">
        <f>BX139+BZ139</f>
        <v>90.5</v>
      </c>
      <c r="BT139" s="153">
        <v>96.5</v>
      </c>
      <c r="BU139" s="174">
        <v>5771.4285714285716</v>
      </c>
      <c r="BV139" s="153">
        <v>3.5</v>
      </c>
      <c r="BW139" s="1039">
        <v>8.1199999999999992</v>
      </c>
      <c r="BX139" s="153">
        <v>63.3</v>
      </c>
      <c r="BY139" s="153">
        <v>5.56</v>
      </c>
      <c r="BZ139" s="153">
        <v>27.2</v>
      </c>
      <c r="CA139" s="153">
        <v>2.39</v>
      </c>
      <c r="CB139" s="153">
        <v>1.93</v>
      </c>
      <c r="CC139" s="153">
        <v>0.17</v>
      </c>
      <c r="CD139" s="153">
        <v>1.64E-3</v>
      </c>
      <c r="CJ139" s="122">
        <v>95.9</v>
      </c>
      <c r="CK139" s="135">
        <v>6321.4169381107495</v>
      </c>
      <c r="CL139" s="143">
        <f>BX139/BZ139</f>
        <v>2.3272058823529411</v>
      </c>
      <c r="CM139" s="145"/>
      <c r="CN139" s="145"/>
      <c r="CO139" s="145"/>
      <c r="CP139" s="366"/>
      <c r="CQ139" s="366"/>
      <c r="CR139" s="366"/>
      <c r="CS139" s="366"/>
      <c r="CT139" s="145"/>
      <c r="CU139" s="145"/>
      <c r="CV139" s="145"/>
      <c r="CW139" s="145"/>
      <c r="CX139" s="145"/>
      <c r="CY139" s="209"/>
      <c r="CZ139" s="145"/>
      <c r="DA139" s="209">
        <v>5</v>
      </c>
      <c r="DB139" s="237" t="s">
        <v>508</v>
      </c>
      <c r="DE139" s="125"/>
      <c r="DF139" s="125"/>
      <c r="DG139" s="125"/>
      <c r="DH139" s="414"/>
      <c r="DI139" s="360" t="s">
        <v>489</v>
      </c>
      <c r="DJ139" s="267" t="s">
        <v>507</v>
      </c>
      <c r="DK139" s="166">
        <v>2</v>
      </c>
      <c r="DL139" s="166"/>
      <c r="DM139" s="166" t="s">
        <v>1250</v>
      </c>
      <c r="DN139" s="164">
        <v>1</v>
      </c>
      <c r="DO139" s="166"/>
      <c r="DP139" s="166"/>
      <c r="DQ139" s="166"/>
      <c r="DR139" s="165" t="s">
        <v>490</v>
      </c>
      <c r="DS139" s="125" t="s">
        <v>490</v>
      </c>
      <c r="DT139" s="125">
        <v>52906</v>
      </c>
      <c r="DU139" s="125">
        <v>86.6</v>
      </c>
      <c r="DV139" s="125">
        <v>13.4</v>
      </c>
      <c r="DW139" s="125" t="s">
        <v>490</v>
      </c>
      <c r="DX139" s="125" t="s">
        <v>490</v>
      </c>
      <c r="DY139" s="125" t="s">
        <v>490</v>
      </c>
      <c r="DZ139" s="125" t="s">
        <v>490</v>
      </c>
      <c r="EA139" s="125">
        <v>0</v>
      </c>
      <c r="EC139" s="166"/>
      <c r="ED139" s="166"/>
      <c r="EE139" s="166">
        <v>24</v>
      </c>
      <c r="EF139" s="166">
        <v>60</v>
      </c>
      <c r="EG139" s="166">
        <v>3</v>
      </c>
      <c r="EH139" s="166">
        <v>1</v>
      </c>
      <c r="EI139" s="166">
        <v>174</v>
      </c>
      <c r="EJ139" s="166">
        <v>96</v>
      </c>
      <c r="EK139" s="167">
        <f t="shared" ref="EK139:EK145" si="79">EJ139/(EI139*EI139*0.01*0.01)</f>
        <v>31.708283789139912</v>
      </c>
      <c r="EL139" s="166">
        <v>1</v>
      </c>
      <c r="EM139" s="166"/>
      <c r="EN139" s="166">
        <v>2</v>
      </c>
      <c r="EO139" s="166">
        <v>1</v>
      </c>
      <c r="EP139" s="316"/>
      <c r="EQ139" s="1230">
        <v>43252</v>
      </c>
      <c r="ER139" s="624">
        <v>9185</v>
      </c>
      <c r="ES139" s="813">
        <v>42</v>
      </c>
      <c r="ET139" s="807">
        <v>618380</v>
      </c>
      <c r="EU139" s="807">
        <v>2</v>
      </c>
      <c r="EV139" s="801">
        <v>29446.666666666668</v>
      </c>
      <c r="EW139" s="807">
        <v>529407</v>
      </c>
      <c r="EX139" s="814">
        <v>25209.857142857141</v>
      </c>
      <c r="EY139" s="768">
        <v>605036.57142857136</v>
      </c>
      <c r="EZ139" s="815">
        <v>29</v>
      </c>
      <c r="FA139" s="816">
        <v>170828</v>
      </c>
      <c r="FB139" s="816">
        <v>10000</v>
      </c>
      <c r="FC139" s="769"/>
      <c r="FD139" s="817">
        <v>5890.6206896551721</v>
      </c>
      <c r="FE139" s="817">
        <v>58906.206896551717</v>
      </c>
      <c r="FF139" s="818">
        <v>10.271185386136096</v>
      </c>
      <c r="FG139" s="771"/>
      <c r="FH139" s="790"/>
      <c r="FI139" s="518"/>
      <c r="FJ139" s="519"/>
      <c r="FK139" s="791"/>
      <c r="FL139" s="1009"/>
      <c r="FM139" s="172">
        <v>85.611921472233902</v>
      </c>
      <c r="FN139" s="213">
        <f>EX139/1000</f>
        <v>25.209857142857143</v>
      </c>
      <c r="FP139" s="172">
        <v>85.611921472233902</v>
      </c>
      <c r="FQ139" s="213">
        <v>25.209857142857143</v>
      </c>
      <c r="FR139" s="143">
        <f>DT139/EX139</f>
        <v>2.0986235542786553</v>
      </c>
      <c r="FS139" s="174">
        <v>6</v>
      </c>
      <c r="FT139" s="223" t="s">
        <v>490</v>
      </c>
      <c r="FU139" s="223" t="s">
        <v>1175</v>
      </c>
      <c r="FV139" s="223" t="s">
        <v>1252</v>
      </c>
      <c r="FW139" s="164">
        <v>1</v>
      </c>
      <c r="FX139" s="166">
        <v>0</v>
      </c>
      <c r="FY139" s="166">
        <v>1</v>
      </c>
      <c r="FZ139" s="345" t="s">
        <v>1253</v>
      </c>
      <c r="GA139" s="166"/>
      <c r="GB139" s="166"/>
      <c r="GC139" s="166"/>
      <c r="GD139" s="166">
        <v>1</v>
      </c>
      <c r="GE139" s="166" t="s">
        <v>1254</v>
      </c>
      <c r="GF139" s="345" t="s">
        <v>1255</v>
      </c>
      <c r="GG139" s="166">
        <v>0</v>
      </c>
      <c r="GH139" s="345">
        <v>0</v>
      </c>
      <c r="GI139" s="345" t="s">
        <v>1256</v>
      </c>
      <c r="GJ139" s="1209"/>
      <c r="GK139" s="214">
        <v>43334</v>
      </c>
      <c r="GL139" s="1236" t="s">
        <v>497</v>
      </c>
      <c r="GM139" s="1231">
        <f t="shared" si="77"/>
        <v>2</v>
      </c>
      <c r="GN139" s="1210" t="s">
        <v>857</v>
      </c>
      <c r="GO139" s="348">
        <v>35.089167875600005</v>
      </c>
      <c r="GP139" s="348">
        <v>2.8057726984040006</v>
      </c>
      <c r="GQ139" s="349">
        <v>4.2776096249999993</v>
      </c>
      <c r="GR139" s="1087"/>
      <c r="GS139" s="1087"/>
      <c r="GT139" s="1087"/>
      <c r="GU139" s="122"/>
      <c r="HI139" s="991"/>
      <c r="HJ139" s="991"/>
      <c r="HK139" s="991"/>
      <c r="HL139" s="991"/>
      <c r="HM139" s="991"/>
      <c r="HN139" s="991"/>
      <c r="HO139" s="1022"/>
      <c r="HP139" s="1022"/>
      <c r="HQ139" s="991"/>
      <c r="HR139" s="991"/>
      <c r="HS139" s="991"/>
      <c r="HT139" s="991"/>
      <c r="HU139" s="991"/>
      <c r="HV139" s="991"/>
      <c r="HW139" s="991"/>
      <c r="HX139" s="991"/>
      <c r="HY139" s="991"/>
      <c r="HZ139" s="991"/>
      <c r="IA139" s="991"/>
      <c r="IB139" s="1022"/>
      <c r="IC139" s="991"/>
      <c r="ID139" s="991"/>
      <c r="IE139" s="991"/>
      <c r="IF139" s="991"/>
      <c r="IG139" s="991"/>
      <c r="IH139" s="991"/>
      <c r="II139" s="991"/>
      <c r="IJ139" s="991"/>
      <c r="IK139" s="1022"/>
      <c r="IL139" s="991"/>
      <c r="IM139" s="991"/>
      <c r="IN139" s="1022"/>
      <c r="IO139" s="991"/>
      <c r="IP139" s="991"/>
      <c r="IQ139" s="991"/>
      <c r="IR139" s="991"/>
      <c r="IS139" s="991"/>
      <c r="IT139" s="1022"/>
      <c r="IU139" s="991"/>
      <c r="IV139" s="991"/>
      <c r="IW139" s="991"/>
      <c r="IX139" s="991"/>
      <c r="IY139" s="991"/>
      <c r="IZ139" s="991"/>
      <c r="JA139" s="991"/>
      <c r="JB139" s="991"/>
      <c r="JC139" s="991"/>
      <c r="JD139" s="991"/>
      <c r="JE139" s="991"/>
      <c r="JF139" s="991"/>
      <c r="JG139" s="125"/>
      <c r="JH139" s="125"/>
      <c r="JI139" s="125"/>
      <c r="JJ139" s="1050"/>
      <c r="JK139" s="1050"/>
      <c r="JL139" s="1050"/>
      <c r="JM139" s="1050"/>
      <c r="JN139" s="1050"/>
      <c r="JO139" s="1050"/>
      <c r="JP139" s="1050"/>
      <c r="JQ139" s="1050"/>
      <c r="JR139" s="1050"/>
      <c r="JS139" s="1050"/>
      <c r="JT139" s="1050"/>
      <c r="JU139" s="1050"/>
      <c r="JV139" s="1050"/>
      <c r="JW139" s="1050"/>
      <c r="JX139" s="1050"/>
      <c r="JY139" s="1216"/>
      <c r="JZ139" s="1050"/>
      <c r="KA139" s="1050"/>
      <c r="KB139" s="1050"/>
      <c r="KC139" s="1050"/>
      <c r="KD139" s="1050"/>
      <c r="KE139" s="1050"/>
      <c r="KF139" s="1050"/>
      <c r="KG139" s="1050"/>
      <c r="KH139" s="1050"/>
      <c r="KI139" s="1050"/>
      <c r="KJ139" s="1050"/>
      <c r="KK139" s="1050"/>
      <c r="KL139" s="1050"/>
      <c r="KM139" s="1050"/>
      <c r="KN139" s="1050"/>
      <c r="KO139" s="1050"/>
      <c r="KP139" s="1050"/>
      <c r="KQ139" s="1050"/>
      <c r="KR139" s="1050"/>
      <c r="KS139" s="1050"/>
      <c r="KT139" s="1050"/>
      <c r="KU139" s="1050"/>
      <c r="KV139" s="1050"/>
      <c r="KW139" s="1050"/>
      <c r="KX139" s="1050"/>
      <c r="KY139" s="1050"/>
      <c r="KZ139" s="1050"/>
      <c r="LA139" s="1050"/>
      <c r="LB139" s="1050"/>
      <c r="LC139" s="1050"/>
      <c r="LD139" s="1050"/>
      <c r="LE139" s="125"/>
      <c r="LF139" s="125"/>
      <c r="LG139" s="125"/>
      <c r="LH139" s="125"/>
      <c r="LI139" s="125"/>
      <c r="LJ139" s="125"/>
      <c r="LK139" s="125"/>
      <c r="LL139" s="125"/>
      <c r="LM139" s="125"/>
      <c r="LN139" s="125"/>
      <c r="LO139" s="125"/>
      <c r="LP139" s="125"/>
      <c r="LQ139" s="125"/>
      <c r="LR139" s="175"/>
      <c r="LS139" s="175"/>
      <c r="LT139" s="175"/>
      <c r="LU139" s="175"/>
      <c r="LV139" s="175"/>
      <c r="LW139" s="175"/>
      <c r="LX139" s="175"/>
      <c r="LY139" s="183"/>
      <c r="LZ139" s="183"/>
    </row>
    <row r="140" spans="1:338" ht="14.45" hidden="1" customHeight="1">
      <c r="A140" s="122">
        <v>5</v>
      </c>
      <c r="B140" s="122">
        <f>COUNTIFS($D$3:D140,D140,$F$3:F140,F140)</f>
        <v>1</v>
      </c>
      <c r="C140" s="184">
        <v>10029</v>
      </c>
      <c r="D140" s="398" t="s">
        <v>1261</v>
      </c>
      <c r="E140" s="188" t="s">
        <v>499</v>
      </c>
      <c r="F140" s="187">
        <v>511022335</v>
      </c>
      <c r="G140" s="125">
        <v>68</v>
      </c>
      <c r="H140" s="398" t="s">
        <v>1262</v>
      </c>
      <c r="I140" s="572" t="s">
        <v>476</v>
      </c>
      <c r="J140" s="190" t="s">
        <v>477</v>
      </c>
      <c r="K140" s="125" t="s">
        <v>478</v>
      </c>
      <c r="L140" s="125">
        <v>7</v>
      </c>
      <c r="M140" s="188" t="s">
        <v>713</v>
      </c>
      <c r="N140" s="125" t="s">
        <v>684</v>
      </c>
      <c r="O140" s="125"/>
      <c r="P140" s="125" t="s">
        <v>1165</v>
      </c>
      <c r="Q140" s="125"/>
      <c r="R140" s="125"/>
      <c r="S140" s="530" t="s">
        <v>598</v>
      </c>
      <c r="T140" s="530" t="s">
        <v>523</v>
      </c>
      <c r="U140" s="530" t="s">
        <v>484</v>
      </c>
      <c r="V140" s="609" t="s">
        <v>599</v>
      </c>
      <c r="W140" s="530" t="s">
        <v>506</v>
      </c>
      <c r="X140" s="530" t="s">
        <v>484</v>
      </c>
      <c r="Y140" s="576" t="s">
        <v>484</v>
      </c>
      <c r="Z140" s="764" t="s">
        <v>550</v>
      </c>
      <c r="AA140" s="765"/>
      <c r="AB140" s="175"/>
      <c r="AC140" s="812">
        <v>190272</v>
      </c>
      <c r="AD140" s="811">
        <v>14270</v>
      </c>
      <c r="AE140" s="791"/>
      <c r="AF140" s="819"/>
      <c r="AG140" s="821" t="s">
        <v>507</v>
      </c>
      <c r="AH140" s="811">
        <v>3000</v>
      </c>
      <c r="AI140"/>
      <c r="AK140" s="122"/>
      <c r="AM140" s="362"/>
      <c r="AN140" s="363"/>
      <c r="AO140" s="1024">
        <v>4.33</v>
      </c>
      <c r="AP140" s="137">
        <v>1.49</v>
      </c>
      <c r="AQ140" s="138">
        <v>91.9</v>
      </c>
      <c r="AR140" s="139">
        <f t="shared" si="73"/>
        <v>97.72</v>
      </c>
      <c r="AS140" s="140">
        <f t="shared" si="74"/>
        <v>2.9060402684563758</v>
      </c>
      <c r="AT140" s="141">
        <f t="shared" si="75"/>
        <v>267.06510067114095</v>
      </c>
      <c r="AU140" s="142">
        <f t="shared" si="76"/>
        <v>4.6364707142092301E-2</v>
      </c>
      <c r="AV140" s="353">
        <v>4.0355600000000003</v>
      </c>
      <c r="AW140" s="143">
        <f t="shared" si="78"/>
        <v>93.2</v>
      </c>
      <c r="AX140" s="144">
        <v>7.7940000000000009E-2</v>
      </c>
      <c r="AY140" s="364">
        <v>1.8</v>
      </c>
      <c r="AZ140" s="354" t="s">
        <v>487</v>
      </c>
      <c r="BA140" s="365">
        <v>4.5</v>
      </c>
      <c r="BB140" s="355">
        <v>0</v>
      </c>
      <c r="BC140" s="357"/>
      <c r="BD140" s="357"/>
      <c r="BE140" s="357"/>
      <c r="BF140" s="357"/>
      <c r="BG140" s="145"/>
      <c r="BH140" s="135">
        <v>322.09781968179141</v>
      </c>
      <c r="BI140" s="261">
        <v>0.13</v>
      </c>
      <c r="BJ140" s="122">
        <v>70.599999999999994</v>
      </c>
      <c r="BK140" s="145">
        <v>29.4</v>
      </c>
      <c r="BL140" s="150">
        <f>BJ140/BK140</f>
        <v>2.4013605442176869</v>
      </c>
      <c r="BM140" s="206">
        <v>0.4</v>
      </c>
      <c r="BN140" s="153">
        <f>BM140*100/AO140</f>
        <v>9.2378752886836022</v>
      </c>
      <c r="BO140" s="365" t="s">
        <v>487</v>
      </c>
      <c r="BP140" s="122">
        <v>21.150000000000002</v>
      </c>
      <c r="BQ140" s="359">
        <v>21.5</v>
      </c>
      <c r="BR140" s="174">
        <v>16383.095238095237</v>
      </c>
      <c r="BS140" s="153">
        <f>BX140+BZ140</f>
        <v>48.3</v>
      </c>
      <c r="BT140" s="149">
        <v>93.6</v>
      </c>
      <c r="BU140" s="174">
        <v>8982.0437956204387</v>
      </c>
      <c r="BV140" s="153">
        <f>100-BT140</f>
        <v>6.4000000000000057</v>
      </c>
      <c r="BW140" s="1039">
        <f>BY140+CA140+CC140</f>
        <v>1.3071797207303975</v>
      </c>
      <c r="BX140" s="145">
        <v>13.9</v>
      </c>
      <c r="BY140" s="145">
        <f>BX140*AP140/(CB140+BZ140+BX140+BV140)</f>
        <v>0.22245972073039744</v>
      </c>
      <c r="BZ140" s="145">
        <v>34.4</v>
      </c>
      <c r="CA140" s="145">
        <f>BZ140*AP140/100</f>
        <v>0.51256000000000002</v>
      </c>
      <c r="CB140" s="145">
        <v>38.4</v>
      </c>
      <c r="CC140" s="145">
        <f>CB140*AP140/100</f>
        <v>0.57216</v>
      </c>
      <c r="CD140" s="366">
        <v>0.17</v>
      </c>
      <c r="CJ140" s="264">
        <v>74.7</v>
      </c>
      <c r="CK140" s="265">
        <v>5293.545454545455</v>
      </c>
      <c r="CL140" s="143">
        <f>BX140/BZ140</f>
        <v>0.40406976744186052</v>
      </c>
      <c r="CM140" s="145"/>
      <c r="CN140" s="145"/>
      <c r="CO140" s="145"/>
      <c r="CP140" s="357"/>
      <c r="CQ140" s="357"/>
      <c r="CR140" s="357"/>
      <c r="CS140" s="357"/>
      <c r="CT140" s="149">
        <v>41.9</v>
      </c>
      <c r="CU140" s="145"/>
      <c r="CV140" s="145"/>
      <c r="CW140" s="172"/>
      <c r="CX140" s="172"/>
      <c r="CY140" s="143"/>
      <c r="CZ140" s="145"/>
      <c r="DA140" s="209">
        <v>5</v>
      </c>
      <c r="DB140" s="149" t="s">
        <v>508</v>
      </c>
      <c r="DC140" s="122"/>
      <c r="DD140" s="266" t="s">
        <v>740</v>
      </c>
      <c r="DE140" s="125"/>
      <c r="DF140" s="125"/>
      <c r="DG140" s="398"/>
      <c r="DH140" s="414"/>
      <c r="DI140" s="360" t="s">
        <v>489</v>
      </c>
      <c r="DJ140" s="240" t="s">
        <v>507</v>
      </c>
      <c r="DK140" s="166">
        <v>2</v>
      </c>
      <c r="DL140" s="166"/>
      <c r="DM140" s="166" t="s">
        <v>476</v>
      </c>
      <c r="DN140" s="164">
        <v>1</v>
      </c>
      <c r="DO140" s="166"/>
      <c r="DP140" s="166"/>
      <c r="DQ140" s="166"/>
      <c r="DR140" s="165" t="s">
        <v>490</v>
      </c>
      <c r="DS140" s="125" t="s">
        <v>490</v>
      </c>
      <c r="DT140" s="125">
        <v>53188</v>
      </c>
      <c r="DU140" s="125">
        <v>91.2</v>
      </c>
      <c r="DV140" s="125">
        <v>8.4</v>
      </c>
      <c r="DW140" s="125" t="s">
        <v>490</v>
      </c>
      <c r="DX140" s="125" t="s">
        <v>490</v>
      </c>
      <c r="DY140" s="125" t="s">
        <v>490</v>
      </c>
      <c r="DZ140" s="125" t="s">
        <v>490</v>
      </c>
      <c r="EA140" s="125">
        <v>0</v>
      </c>
      <c r="EC140" s="166"/>
      <c r="ED140" s="166"/>
      <c r="EE140" s="166">
        <v>7</v>
      </c>
      <c r="EF140" s="166"/>
      <c r="EG140" s="166">
        <v>2</v>
      </c>
      <c r="EH140" s="166">
        <v>1</v>
      </c>
      <c r="EI140" s="166">
        <v>178</v>
      </c>
      <c r="EJ140" s="166">
        <v>91</v>
      </c>
      <c r="EK140" s="167">
        <f t="shared" si="79"/>
        <v>28.721121070571893</v>
      </c>
      <c r="EL140" s="166">
        <v>2</v>
      </c>
      <c r="EM140" s="166"/>
      <c r="EN140" s="166">
        <v>2</v>
      </c>
      <c r="EO140" s="166">
        <v>2</v>
      </c>
      <c r="EP140" s="166"/>
      <c r="EQ140" s="1230">
        <v>43405</v>
      </c>
      <c r="ER140" s="628">
        <v>10029</v>
      </c>
      <c r="ES140" s="813">
        <v>61</v>
      </c>
      <c r="ET140" s="807">
        <v>1150872</v>
      </c>
      <c r="EU140" s="807">
        <v>2</v>
      </c>
      <c r="EV140" s="801">
        <f>ET140/ES140*EU140</f>
        <v>37733.508196721312</v>
      </c>
      <c r="EW140" s="807">
        <v>955863</v>
      </c>
      <c r="EX140" s="814">
        <f>EW140/ES140*EU140</f>
        <v>31339.77049180328</v>
      </c>
      <c r="EY140" s="768">
        <f>L140*EX140</f>
        <v>219378.39344262297</v>
      </c>
      <c r="EZ140" s="815">
        <v>34</v>
      </c>
      <c r="FA140" s="816">
        <v>227153</v>
      </c>
      <c r="FB140" s="1136">
        <v>3000</v>
      </c>
      <c r="FC140" s="770"/>
      <c r="FD140" s="817">
        <f>FA140/EZ140</f>
        <v>6680.9705882352937</v>
      </c>
      <c r="FE140" s="817">
        <f>FB140*FD140/1000</f>
        <v>20042.911764705881</v>
      </c>
      <c r="FF140" s="818">
        <f>EY140/FE140</f>
        <v>10.94543527497499</v>
      </c>
      <c r="FG140" s="771"/>
      <c r="FH140" s="820"/>
      <c r="FI140" s="531"/>
      <c r="FJ140" s="441"/>
      <c r="FK140" s="821"/>
      <c r="FL140" s="133"/>
      <c r="FM140" s="172">
        <f>EW140*100/ET140</f>
        <v>83.055543970137421</v>
      </c>
      <c r="FN140" s="213">
        <f>EX140/1000</f>
        <v>31.339770491803279</v>
      </c>
      <c r="FP140" s="172">
        <v>83.055543970137421</v>
      </c>
      <c r="FQ140" s="213">
        <v>31.339770491803279</v>
      </c>
      <c r="FR140" s="143">
        <f>DT140/EX140</f>
        <v>1.6971406990332296</v>
      </c>
      <c r="FS140" s="174">
        <v>50</v>
      </c>
      <c r="FT140" s="223"/>
      <c r="FU140" s="223" t="s">
        <v>536</v>
      </c>
      <c r="FV140" s="223" t="s">
        <v>1263</v>
      </c>
      <c r="FW140" s="164">
        <v>1</v>
      </c>
      <c r="FX140" s="166">
        <v>4</v>
      </c>
      <c r="FY140" s="166">
        <v>0</v>
      </c>
      <c r="FZ140" s="345" t="s">
        <v>1264</v>
      </c>
      <c r="GA140" s="166"/>
      <c r="GB140" s="166"/>
      <c r="GC140" s="166"/>
      <c r="GD140" s="166">
        <v>1</v>
      </c>
      <c r="GE140" s="166"/>
      <c r="GF140" s="345" t="s">
        <v>1265</v>
      </c>
      <c r="GG140" s="166">
        <v>1</v>
      </c>
      <c r="GH140" s="345">
        <v>0</v>
      </c>
      <c r="GI140" s="345" t="s">
        <v>1266</v>
      </c>
      <c r="GJ140" s="1209"/>
      <c r="GK140" s="214">
        <v>43472</v>
      </c>
      <c r="GL140" s="1236" t="s">
        <v>497</v>
      </c>
      <c r="GM140" s="1231">
        <f t="shared" si="77"/>
        <v>2</v>
      </c>
      <c r="GN140" s="1210" t="s">
        <v>734</v>
      </c>
      <c r="GO140" s="349">
        <v>46.532727652300004</v>
      </c>
      <c r="GP140" s="348">
        <v>9.9791077555199994</v>
      </c>
      <c r="GQ140" s="349">
        <v>2.013235624999997</v>
      </c>
      <c r="GR140" s="1087"/>
      <c r="GS140" s="349"/>
      <c r="GT140" s="1087"/>
      <c r="GU140" s="122"/>
      <c r="HI140" s="991"/>
      <c r="HJ140" s="991"/>
      <c r="HK140" s="991"/>
      <c r="HL140" s="991"/>
      <c r="HM140" s="991"/>
      <c r="HN140" s="991"/>
      <c r="HO140" s="1022"/>
      <c r="HP140" s="1022"/>
      <c r="HQ140" s="991"/>
      <c r="HR140" s="991"/>
      <c r="HS140" s="991"/>
      <c r="HT140" s="991"/>
      <c r="HU140" s="991"/>
      <c r="HV140" s="991"/>
      <c r="HW140" s="991"/>
      <c r="HX140" s="991"/>
      <c r="HY140" s="991"/>
      <c r="HZ140" s="991"/>
      <c r="IA140" s="991"/>
      <c r="IB140" s="1022"/>
      <c r="IC140" s="991"/>
      <c r="ID140" s="991"/>
      <c r="IE140" s="991"/>
      <c r="IF140" s="991"/>
      <c r="IG140" s="991"/>
      <c r="IH140" s="991"/>
      <c r="II140" s="991"/>
      <c r="IJ140" s="991"/>
      <c r="IK140" s="1022"/>
      <c r="IL140" s="991"/>
      <c r="IM140" s="991"/>
      <c r="IN140" s="1022"/>
      <c r="IO140" s="991"/>
      <c r="IP140" s="991"/>
      <c r="IQ140" s="991"/>
      <c r="IR140" s="991"/>
      <c r="IS140" s="991"/>
      <c r="IT140" s="1022"/>
      <c r="IU140" s="991"/>
      <c r="IV140" s="991"/>
      <c r="IW140" s="991"/>
      <c r="IX140" s="991"/>
      <c r="IY140" s="991"/>
      <c r="IZ140" s="991"/>
      <c r="JA140" s="991"/>
      <c r="JB140" s="991"/>
      <c r="JC140" s="991"/>
      <c r="JD140" s="991"/>
      <c r="JE140" s="991"/>
      <c r="JF140" s="991"/>
      <c r="JG140" s="125"/>
      <c r="JH140" s="125"/>
      <c r="JI140" s="125"/>
      <c r="JJ140" s="1050">
        <v>2.1800000000000002</v>
      </c>
      <c r="JK140" s="1050">
        <v>0.64</v>
      </c>
      <c r="JL140" s="1050">
        <v>1120000</v>
      </c>
      <c r="JM140" s="1039">
        <v>84.4</v>
      </c>
      <c r="JN140" s="1039">
        <v>17.100000000000001</v>
      </c>
      <c r="JO140" s="1050">
        <v>458000</v>
      </c>
      <c r="JP140" s="1214">
        <v>219378.39344262297</v>
      </c>
      <c r="JQ140" s="1051">
        <f>JM140*JP140/100</f>
        <v>185155.36406557381</v>
      </c>
      <c r="JR140" s="1050">
        <v>0.98</v>
      </c>
      <c r="JS140" s="1050">
        <v>347444</v>
      </c>
      <c r="JT140" s="1215">
        <f>JN140-JR140</f>
        <v>16.12</v>
      </c>
      <c r="JU140" s="1050">
        <f>JO140-JS140</f>
        <v>110556</v>
      </c>
      <c r="JV140" s="1051">
        <f>JQ140*JN140/100</f>
        <v>31661.567255213125</v>
      </c>
      <c r="JW140" s="1051">
        <f>JR140*JQ140/100</f>
        <v>1814.5225678426234</v>
      </c>
      <c r="JX140" s="1051">
        <f>JV140-JW140</f>
        <v>29847.0446873705</v>
      </c>
      <c r="JY140" s="1216">
        <v>6</v>
      </c>
      <c r="JZ140" s="1051">
        <f>JV140/JY140</f>
        <v>5276.9278758688542</v>
      </c>
      <c r="KA140" s="1051">
        <f>JW140/JY140</f>
        <v>302.42042797377059</v>
      </c>
      <c r="KB140" s="1051">
        <f>JQ140/JY140</f>
        <v>30859.227344262301</v>
      </c>
      <c r="KC140" s="1039">
        <v>86.5</v>
      </c>
      <c r="KD140" s="1039">
        <v>96.5</v>
      </c>
      <c r="KE140" s="1050">
        <v>4983</v>
      </c>
      <c r="KF140" s="1050">
        <v>1.98</v>
      </c>
      <c r="KG140" s="1050">
        <v>2130</v>
      </c>
      <c r="KH140" s="1050">
        <v>43.6</v>
      </c>
      <c r="KI140" s="1050">
        <v>3989</v>
      </c>
      <c r="KJ140" s="1050">
        <v>1.36</v>
      </c>
      <c r="KK140" s="1050">
        <v>7773</v>
      </c>
      <c r="KL140" s="1050">
        <v>95.7</v>
      </c>
      <c r="KM140" s="1050">
        <v>3846</v>
      </c>
      <c r="KN140" s="1050">
        <v>94.6</v>
      </c>
      <c r="KO140" s="1050">
        <v>4731</v>
      </c>
      <c r="KP140" s="1039">
        <v>9.48</v>
      </c>
      <c r="KQ140" s="1050">
        <v>2.14</v>
      </c>
      <c r="KR140" s="1050">
        <v>93.9</v>
      </c>
      <c r="KS140" s="1050">
        <v>9418</v>
      </c>
      <c r="KT140" s="1050">
        <v>96.2</v>
      </c>
      <c r="KU140" s="1050">
        <v>2264</v>
      </c>
      <c r="KV140" s="1050">
        <v>22.6</v>
      </c>
      <c r="KW140" s="1050">
        <v>5767</v>
      </c>
      <c r="KX140" s="1050">
        <v>84.8</v>
      </c>
      <c r="KY140" s="1050">
        <v>7941</v>
      </c>
      <c r="KZ140" s="1050">
        <v>2.72</v>
      </c>
      <c r="LA140" s="1050">
        <v>3697</v>
      </c>
      <c r="LB140" s="1050">
        <v>2.04</v>
      </c>
      <c r="LC140" s="1050">
        <v>4688</v>
      </c>
      <c r="LD140" s="1050">
        <v>3.36</v>
      </c>
      <c r="LE140" s="125"/>
      <c r="LF140" s="125"/>
      <c r="LG140" s="125"/>
      <c r="LH140" s="125"/>
      <c r="LI140" s="125"/>
      <c r="LJ140" s="125"/>
      <c r="LK140" s="125"/>
      <c r="LL140" s="125"/>
      <c r="LM140" s="125"/>
      <c r="LN140" s="125"/>
      <c r="LO140" s="125"/>
      <c r="LP140" s="125"/>
      <c r="LQ140" s="125"/>
      <c r="LR140" s="175"/>
      <c r="LS140" s="175"/>
      <c r="LT140" s="175"/>
      <c r="LU140" s="175"/>
      <c r="LV140" s="175"/>
      <c r="LW140" s="175"/>
      <c r="LX140" s="175"/>
      <c r="LY140" s="183"/>
      <c r="LZ140" s="183"/>
    </row>
    <row r="141" spans="1:338" ht="14.45" hidden="1" customHeight="1">
      <c r="A141" s="122">
        <v>120</v>
      </c>
      <c r="B141" s="122">
        <f>COUNTIFS($D$3:D141,D141,$F$3:F141,F141)</f>
        <v>1</v>
      </c>
      <c r="C141" s="184">
        <v>8707</v>
      </c>
      <c r="D141" s="398" t="s">
        <v>1241</v>
      </c>
      <c r="E141" s="188" t="s">
        <v>873</v>
      </c>
      <c r="F141" s="187">
        <v>515608112</v>
      </c>
      <c r="G141" s="125">
        <v>67</v>
      </c>
      <c r="H141" s="398" t="s">
        <v>893</v>
      </c>
      <c r="I141" s="503" t="s">
        <v>476</v>
      </c>
      <c r="J141" s="504" t="s">
        <v>477</v>
      </c>
      <c r="K141" s="175" t="s">
        <v>478</v>
      </c>
      <c r="L141" s="125">
        <v>10</v>
      </c>
      <c r="M141" s="188">
        <v>1</v>
      </c>
      <c r="N141" s="188" t="s">
        <v>490</v>
      </c>
      <c r="O141" s="125"/>
      <c r="P141" s="188"/>
      <c r="Q141" s="125"/>
      <c r="R141" s="125"/>
      <c r="S141" s="530" t="s">
        <v>484</v>
      </c>
      <c r="T141" s="573" t="s">
        <v>523</v>
      </c>
      <c r="U141" s="530" t="s">
        <v>484</v>
      </c>
      <c r="V141" s="615" t="s">
        <v>1242</v>
      </c>
      <c r="W141" s="530" t="s">
        <v>484</v>
      </c>
      <c r="X141" s="530" t="s">
        <v>484</v>
      </c>
      <c r="Y141" s="576" t="s">
        <v>484</v>
      </c>
      <c r="Z141" s="1283" t="s">
        <v>484</v>
      </c>
      <c r="AA141" s="807" t="s">
        <v>484</v>
      </c>
      <c r="AB141" s="125"/>
      <c r="AC141" s="1284"/>
      <c r="AD141" s="1285"/>
      <c r="AE141" s="1286"/>
      <c r="AF141" s="1286"/>
      <c r="AG141" s="806" t="s">
        <v>507</v>
      </c>
      <c r="AH141" s="352"/>
      <c r="AK141" s="232">
        <v>3.6</v>
      </c>
      <c r="AO141" s="1024">
        <v>30.9</v>
      </c>
      <c r="AP141" s="137">
        <v>62.6</v>
      </c>
      <c r="AQ141" s="138">
        <v>4.8899999999999997</v>
      </c>
      <c r="AR141" s="139">
        <f t="shared" si="73"/>
        <v>98.39</v>
      </c>
      <c r="AS141" s="140">
        <f t="shared" si="74"/>
        <v>0.4936102236421725</v>
      </c>
      <c r="AT141" s="141">
        <f t="shared" si="75"/>
        <v>2.4137539936102232</v>
      </c>
      <c r="AU141" s="142">
        <f t="shared" si="76"/>
        <v>0.45784560675655656</v>
      </c>
      <c r="AV141" s="143">
        <v>27.284699999999997</v>
      </c>
      <c r="AW141" s="143">
        <f t="shared" si="78"/>
        <v>88.3</v>
      </c>
      <c r="AX141" s="144">
        <v>2.0703</v>
      </c>
      <c r="AY141" s="143">
        <v>6.7</v>
      </c>
      <c r="AZ141" s="149" t="s">
        <v>487</v>
      </c>
      <c r="BA141" s="204">
        <v>88.199999999999989</v>
      </c>
      <c r="BB141" s="207" t="s">
        <v>487</v>
      </c>
      <c r="BD141" s="320"/>
      <c r="BG141" s="145"/>
      <c r="BH141" s="135"/>
      <c r="BI141" s="234"/>
      <c r="BJ141" s="122">
        <v>39.1</v>
      </c>
      <c r="BK141" s="122">
        <v>60.9</v>
      </c>
      <c r="BL141" s="150">
        <v>0.64203612479474548</v>
      </c>
      <c r="BM141" s="206" t="s">
        <v>487</v>
      </c>
      <c r="BN141" s="122" t="s">
        <v>487</v>
      </c>
      <c r="BO141" s="149" t="s">
        <v>487</v>
      </c>
      <c r="BP141" s="122">
        <v>27.5</v>
      </c>
      <c r="BQ141" s="147">
        <v>61.9</v>
      </c>
      <c r="BR141" s="174">
        <v>28404.528096017457</v>
      </c>
      <c r="BS141" s="153">
        <f>BX141+BZ141</f>
        <v>47</v>
      </c>
      <c r="BT141" s="145">
        <v>88.4</v>
      </c>
      <c r="BU141" s="174">
        <v>8341.5555555555547</v>
      </c>
      <c r="BV141" s="145">
        <v>11.599999999999994</v>
      </c>
      <c r="BW141" s="731">
        <v>53.2</v>
      </c>
      <c r="BX141" s="145">
        <v>29</v>
      </c>
      <c r="BY141" s="145">
        <v>17.8</v>
      </c>
      <c r="BZ141" s="145">
        <v>18</v>
      </c>
      <c r="CA141" s="145">
        <v>11.1</v>
      </c>
      <c r="CB141" s="145">
        <v>39.5</v>
      </c>
      <c r="CC141" s="145">
        <v>24.3</v>
      </c>
      <c r="CD141" s="143">
        <v>2.16</v>
      </c>
      <c r="CJ141" s="122" t="s">
        <v>487</v>
      </c>
      <c r="CK141" s="135"/>
      <c r="CL141" s="143">
        <f>BX141/BZ141</f>
        <v>1.6111111111111112</v>
      </c>
      <c r="CM141" s="145"/>
      <c r="CN141" s="145"/>
      <c r="CO141" s="145"/>
      <c r="CP141" s="320"/>
      <c r="CT141" s="145"/>
      <c r="CU141" s="145"/>
      <c r="CV141" s="145"/>
      <c r="CW141" s="145"/>
      <c r="CX141" s="145"/>
      <c r="CY141" s="209"/>
      <c r="CZ141" s="145"/>
      <c r="DA141" s="209">
        <v>3</v>
      </c>
      <c r="DB141" s="237" t="s">
        <v>300</v>
      </c>
      <c r="DE141" s="125"/>
      <c r="DF141" s="125"/>
      <c r="DG141" s="125"/>
      <c r="DH141" s="414"/>
      <c r="DI141" s="296" t="s">
        <v>515</v>
      </c>
      <c r="DJ141" s="211" t="s">
        <v>507</v>
      </c>
      <c r="DK141" s="162">
        <v>2</v>
      </c>
      <c r="DL141" s="166"/>
      <c r="DM141" s="166"/>
      <c r="DN141" s="164">
        <v>0</v>
      </c>
      <c r="DO141" s="166"/>
      <c r="DP141" s="166"/>
      <c r="DQ141" s="166"/>
      <c r="DR141" s="165" t="s">
        <v>490</v>
      </c>
      <c r="DS141" s="125" t="s">
        <v>490</v>
      </c>
      <c r="DT141" s="125">
        <v>251</v>
      </c>
      <c r="DU141" s="125">
        <v>7.1</v>
      </c>
      <c r="DV141" s="125">
        <v>92.9</v>
      </c>
      <c r="DW141" s="125" t="s">
        <v>490</v>
      </c>
      <c r="DX141" s="125" t="s">
        <v>490</v>
      </c>
      <c r="DY141" s="125" t="s">
        <v>490</v>
      </c>
      <c r="DZ141" s="125" t="s">
        <v>490</v>
      </c>
      <c r="EA141" s="125">
        <v>0</v>
      </c>
      <c r="EC141" s="166"/>
      <c r="ED141" s="166">
        <v>1</v>
      </c>
      <c r="EE141" s="166">
        <v>10</v>
      </c>
      <c r="EF141" s="166"/>
      <c r="EG141" s="166">
        <v>2</v>
      </c>
      <c r="EH141" s="166">
        <v>0</v>
      </c>
      <c r="EI141" s="166">
        <v>164</v>
      </c>
      <c r="EJ141" s="166">
        <v>70</v>
      </c>
      <c r="EK141" s="167">
        <f t="shared" si="79"/>
        <v>26.026174895895302</v>
      </c>
      <c r="EL141" s="166">
        <v>0</v>
      </c>
      <c r="EM141" s="166" t="s">
        <v>490</v>
      </c>
      <c r="EN141" s="166">
        <v>2</v>
      </c>
      <c r="EO141" s="166">
        <v>1</v>
      </c>
      <c r="EP141" s="166">
        <v>4</v>
      </c>
      <c r="EQ141" s="1230">
        <v>43178</v>
      </c>
      <c r="ER141" s="506">
        <v>8707</v>
      </c>
      <c r="ES141" s="807">
        <v>75</v>
      </c>
      <c r="ET141" s="807">
        <v>37474</v>
      </c>
      <c r="EU141" s="807">
        <v>2</v>
      </c>
      <c r="EV141" s="801">
        <v>999.30666666666662</v>
      </c>
      <c r="EW141" s="807">
        <v>3295</v>
      </c>
      <c r="EX141" s="814">
        <v>87.86666666666666</v>
      </c>
      <c r="EY141" s="768">
        <v>878.66666666666663</v>
      </c>
      <c r="EZ141" s="765">
        <v>40</v>
      </c>
      <c r="FA141" s="816">
        <v>16896</v>
      </c>
      <c r="FB141" s="816">
        <v>350</v>
      </c>
      <c r="FC141" s="769"/>
      <c r="FD141" s="817">
        <v>422.4</v>
      </c>
      <c r="FE141" s="817">
        <v>147.84</v>
      </c>
      <c r="FF141" s="818">
        <v>5.9433621933621925</v>
      </c>
      <c r="FG141" s="771"/>
      <c r="FH141" s="790"/>
      <c r="FI141" s="518"/>
      <c r="FJ141" s="519"/>
      <c r="FK141" s="791"/>
      <c r="FL141" s="1009"/>
      <c r="FM141" s="172">
        <v>8.792762982334418</v>
      </c>
      <c r="FN141" s="213">
        <f>EX141/1000</f>
        <v>8.7866666666666662E-2</v>
      </c>
      <c r="FP141" s="172">
        <v>8.792762982334418</v>
      </c>
      <c r="FQ141" s="213">
        <v>8.7866666666666662E-2</v>
      </c>
      <c r="FR141" s="222">
        <f>DT141/EX141</f>
        <v>2.85660091047041</v>
      </c>
      <c r="FS141" s="174">
        <v>24</v>
      </c>
      <c r="FT141" s="223" t="s">
        <v>490</v>
      </c>
      <c r="FU141" s="223" t="s">
        <v>1243</v>
      </c>
      <c r="FV141" s="223" t="s">
        <v>1244</v>
      </c>
      <c r="FW141" s="125">
        <v>0</v>
      </c>
      <c r="FX141" s="125">
        <v>0</v>
      </c>
      <c r="FY141" s="125">
        <v>1</v>
      </c>
      <c r="FZ141" s="175" t="s">
        <v>539</v>
      </c>
      <c r="GD141" s="125">
        <v>0</v>
      </c>
      <c r="GE141" s="175">
        <v>0</v>
      </c>
      <c r="GF141" s="175">
        <v>0</v>
      </c>
      <c r="GG141" s="125">
        <v>0</v>
      </c>
      <c r="GH141" s="175">
        <v>0</v>
      </c>
      <c r="GI141" s="175" t="s">
        <v>1245</v>
      </c>
      <c r="GJ141" s="991"/>
      <c r="GK141" s="214">
        <v>43259</v>
      </c>
      <c r="GL141" s="1236" t="s">
        <v>497</v>
      </c>
      <c r="GM141" s="1231">
        <f t="shared" si="77"/>
        <v>2</v>
      </c>
      <c r="GN141" s="1147"/>
      <c r="GP141" s="179">
        <v>0.21414698880000002</v>
      </c>
      <c r="GR141" s="991"/>
      <c r="GS141" s="991"/>
      <c r="GT141" s="991"/>
      <c r="GU141" s="122"/>
      <c r="HI141" s="991"/>
      <c r="HJ141" s="991"/>
      <c r="HK141" s="991"/>
      <c r="HL141" s="991"/>
      <c r="HM141" s="991"/>
      <c r="HN141" s="991"/>
      <c r="HO141" s="1022"/>
      <c r="HP141" s="1022"/>
      <c r="HQ141" s="991"/>
      <c r="HR141" s="991"/>
      <c r="HS141" s="991"/>
      <c r="HT141" s="991"/>
      <c r="HU141" s="991"/>
      <c r="HV141" s="991"/>
      <c r="HW141" s="991"/>
      <c r="HX141" s="991"/>
      <c r="HY141" s="991"/>
      <c r="HZ141" s="991"/>
      <c r="IA141" s="991"/>
      <c r="IB141" s="1022"/>
      <c r="IC141" s="991"/>
      <c r="ID141" s="991"/>
      <c r="IE141" s="991"/>
      <c r="IF141" s="991"/>
      <c r="IG141" s="991"/>
      <c r="IH141" s="991"/>
      <c r="II141" s="991"/>
      <c r="IJ141" s="991"/>
      <c r="IK141" s="1022"/>
      <c r="IL141" s="991"/>
      <c r="IM141" s="991"/>
      <c r="IN141" s="1022"/>
      <c r="IO141" s="991"/>
      <c r="IP141" s="991"/>
      <c r="IQ141" s="991"/>
      <c r="IR141" s="991"/>
      <c r="IS141" s="991"/>
      <c r="IT141" s="1022"/>
      <c r="IU141" s="991"/>
      <c r="IV141" s="991"/>
      <c r="IW141" s="991"/>
      <c r="IX141" s="991"/>
      <c r="IY141" s="991"/>
      <c r="IZ141" s="991"/>
      <c r="JA141" s="991"/>
      <c r="JB141" s="991"/>
      <c r="JC141" s="991"/>
      <c r="JD141" s="991"/>
      <c r="JE141" s="991"/>
      <c r="JF141" s="991"/>
      <c r="JG141" s="125"/>
      <c r="JH141" s="125"/>
      <c r="JI141" s="125"/>
      <c r="JJ141" s="993"/>
      <c r="JK141" s="993"/>
      <c r="JL141" s="993"/>
      <c r="JM141" s="993"/>
      <c r="JN141" s="993"/>
      <c r="JO141" s="993"/>
      <c r="JP141" s="993"/>
      <c r="JQ141" s="993"/>
      <c r="JR141" s="993"/>
      <c r="JS141" s="993"/>
      <c r="JT141" s="993"/>
      <c r="JU141" s="993"/>
      <c r="JV141" s="993"/>
      <c r="JW141" s="993"/>
      <c r="JX141" s="993"/>
      <c r="JY141" s="993"/>
      <c r="JZ141" s="993"/>
      <c r="KA141" s="993"/>
      <c r="KB141" s="993"/>
      <c r="KC141" s="993"/>
      <c r="KD141" s="993"/>
      <c r="KE141" s="993"/>
      <c r="KF141" s="993"/>
      <c r="KG141" s="993"/>
      <c r="KH141" s="993"/>
      <c r="KI141" s="993"/>
      <c r="KJ141" s="993"/>
      <c r="KK141" s="993"/>
      <c r="KL141" s="993"/>
      <c r="KM141" s="993"/>
      <c r="KN141" s="993"/>
      <c r="KO141" s="993"/>
      <c r="KP141" s="993"/>
      <c r="KQ141" s="993"/>
      <c r="KR141" s="993"/>
      <c r="KS141" s="993"/>
      <c r="KT141" s="993"/>
      <c r="KU141" s="993"/>
      <c r="KV141" s="993"/>
      <c r="KW141" s="993"/>
      <c r="KX141" s="993"/>
      <c r="KY141" s="993"/>
      <c r="KZ141" s="993"/>
      <c r="LA141" s="993"/>
      <c r="LB141" s="993"/>
      <c r="LC141" s="993"/>
      <c r="LD141" s="993"/>
      <c r="LE141" s="125"/>
      <c r="LF141" s="125"/>
      <c r="LG141" s="125"/>
      <c r="LH141" s="125"/>
      <c r="LI141" s="125"/>
      <c r="LJ141" s="125"/>
      <c r="LK141" s="125"/>
      <c r="LL141" s="125"/>
      <c r="LM141" s="125"/>
      <c r="LN141" s="125"/>
      <c r="LO141" s="125"/>
      <c r="LP141" s="125"/>
      <c r="LQ141" s="125"/>
      <c r="LR141" s="175"/>
      <c r="LS141" s="175"/>
      <c r="LT141" s="175"/>
      <c r="LU141" s="175"/>
      <c r="LV141" s="175"/>
      <c r="LW141" s="175"/>
      <c r="LX141" s="175"/>
      <c r="LY141" s="183"/>
      <c r="LZ141" s="183"/>
    </row>
    <row r="142" spans="1:338" ht="14.45" hidden="1" customHeight="1">
      <c r="A142" s="122">
        <v>338</v>
      </c>
      <c r="B142" s="122">
        <f>COUNTIFS($D$3:D142,D142,$F$3:F142,F142)</f>
        <v>1</v>
      </c>
      <c r="C142" s="184">
        <v>9976</v>
      </c>
      <c r="D142" s="398" t="s">
        <v>1719</v>
      </c>
      <c r="E142" s="188" t="s">
        <v>823</v>
      </c>
      <c r="F142" s="187">
        <v>530211088</v>
      </c>
      <c r="G142" s="125">
        <f>LEFT(H142,4)-CONCATENATE(19,LEFT(F142,2))</f>
        <v>65</v>
      </c>
      <c r="H142" s="398" t="s">
        <v>1801</v>
      </c>
      <c r="I142" s="572" t="s">
        <v>1802</v>
      </c>
      <c r="J142" s="504" t="s">
        <v>477</v>
      </c>
      <c r="K142" s="125" t="s">
        <v>478</v>
      </c>
      <c r="L142" s="125">
        <v>11</v>
      </c>
      <c r="M142" s="188" t="s">
        <v>962</v>
      </c>
      <c r="N142" s="125" t="s">
        <v>490</v>
      </c>
      <c r="O142" s="125"/>
      <c r="P142" s="125" t="s">
        <v>1489</v>
      </c>
      <c r="Q142" s="125"/>
      <c r="R142" s="125"/>
      <c r="S142" s="530" t="s">
        <v>484</v>
      </c>
      <c r="T142" s="530" t="s">
        <v>484</v>
      </c>
      <c r="U142" s="530" t="s">
        <v>484</v>
      </c>
      <c r="V142" s="810" t="s">
        <v>549</v>
      </c>
      <c r="W142" s="530" t="s">
        <v>484</v>
      </c>
      <c r="X142" s="530" t="s">
        <v>484</v>
      </c>
      <c r="Y142" s="576" t="s">
        <v>484</v>
      </c>
      <c r="Z142" s="785"/>
      <c r="AA142" s="765"/>
      <c r="AB142" s="175"/>
      <c r="AC142" s="811">
        <v>21922</v>
      </c>
      <c r="AD142" s="812">
        <v>146</v>
      </c>
      <c r="AE142" s="811" t="s">
        <v>484</v>
      </c>
      <c r="AF142" s="811" t="s">
        <v>484</v>
      </c>
      <c r="AG142" s="806" t="s">
        <v>1730</v>
      </c>
      <c r="AH142" s="1009"/>
      <c r="AK142" s="122"/>
      <c r="AM142" s="362"/>
      <c r="AN142" s="363"/>
      <c r="AO142" s="1024">
        <v>31.5</v>
      </c>
      <c r="AP142" s="137">
        <v>23.5</v>
      </c>
      <c r="AQ142" s="138">
        <v>41.3</v>
      </c>
      <c r="AR142" s="139">
        <f t="shared" si="73"/>
        <v>96.3</v>
      </c>
      <c r="AS142" s="140">
        <f t="shared" si="74"/>
        <v>1.3404255319148937</v>
      </c>
      <c r="AT142" s="141">
        <f t="shared" si="75"/>
        <v>55.359574468085107</v>
      </c>
      <c r="AU142" s="142">
        <f t="shared" si="76"/>
        <v>0.4861111111111111</v>
      </c>
      <c r="AV142" s="353">
        <v>28.255500000000001</v>
      </c>
      <c r="AW142" s="143">
        <f t="shared" si="78"/>
        <v>89.7</v>
      </c>
      <c r="AX142" s="144">
        <v>1.6695</v>
      </c>
      <c r="AY142" s="364">
        <v>5.3</v>
      </c>
      <c r="AZ142" s="354" t="s">
        <v>487</v>
      </c>
      <c r="BA142" s="259">
        <v>3.25</v>
      </c>
      <c r="BB142" s="355" t="s">
        <v>487</v>
      </c>
      <c r="BC142" s="357"/>
      <c r="BD142" s="357"/>
      <c r="BE142" s="357"/>
      <c r="BF142" s="357"/>
      <c r="BG142" s="145"/>
      <c r="BJ142" s="122">
        <v>60.2</v>
      </c>
      <c r="BK142" s="145">
        <v>39.799999999999997</v>
      </c>
      <c r="BL142" s="150">
        <f>BJ142/BK142</f>
        <v>1.512562814070352</v>
      </c>
      <c r="BM142" s="206" t="s">
        <v>487</v>
      </c>
      <c r="BN142" s="122" t="s">
        <v>487</v>
      </c>
      <c r="BO142" s="149" t="s">
        <v>487</v>
      </c>
      <c r="BP142" s="122">
        <v>20.700000000000003</v>
      </c>
      <c r="BQ142" s="359">
        <v>19.349999999999998</v>
      </c>
      <c r="BS142" s="158" t="s">
        <v>487</v>
      </c>
      <c r="BT142" s="158" t="s">
        <v>487</v>
      </c>
      <c r="BU142" s="174"/>
      <c r="BV142" s="158" t="s">
        <v>487</v>
      </c>
      <c r="BW142" s="1039" t="s">
        <v>487</v>
      </c>
      <c r="BX142" s="153" t="s">
        <v>487</v>
      </c>
      <c r="BY142" s="153" t="s">
        <v>487</v>
      </c>
      <c r="BZ142" s="153" t="s">
        <v>487</v>
      </c>
      <c r="CA142" s="153" t="s">
        <v>487</v>
      </c>
      <c r="CB142" s="153" t="s">
        <v>487</v>
      </c>
      <c r="CC142" s="143" t="s">
        <v>487</v>
      </c>
      <c r="CD142" s="122" t="s">
        <v>487</v>
      </c>
      <c r="CL142" s="122" t="s">
        <v>487</v>
      </c>
      <c r="CM142" s="145"/>
      <c r="CN142" s="145"/>
      <c r="CO142" s="145"/>
      <c r="CP142" s="357"/>
      <c r="CQ142" s="357"/>
      <c r="CR142" s="357"/>
      <c r="CS142" s="357"/>
      <c r="CT142" s="145"/>
      <c r="CU142" s="145"/>
      <c r="CV142" s="145"/>
      <c r="CW142" s="172"/>
      <c r="CX142" s="172"/>
      <c r="CY142" s="158"/>
      <c r="CZ142" s="145"/>
      <c r="DA142" s="209">
        <v>4</v>
      </c>
      <c r="DB142" s="149" t="s">
        <v>1237</v>
      </c>
      <c r="DC142" s="122"/>
      <c r="DD142" s="266" t="s">
        <v>1803</v>
      </c>
      <c r="DE142" s="125"/>
      <c r="DF142" s="125"/>
      <c r="DG142" s="398"/>
      <c r="DH142" s="414"/>
      <c r="DI142" s="125" t="s">
        <v>489</v>
      </c>
      <c r="DJ142" s="361" t="s">
        <v>1730</v>
      </c>
      <c r="DK142" s="162">
        <v>2</v>
      </c>
      <c r="DL142" s="166" t="s">
        <v>476</v>
      </c>
      <c r="DM142" s="166" t="s">
        <v>1804</v>
      </c>
      <c r="DN142" s="166" t="s">
        <v>686</v>
      </c>
      <c r="DO142" s="166">
        <v>1</v>
      </c>
      <c r="DP142" s="168">
        <v>42767</v>
      </c>
      <c r="DQ142" s="166">
        <v>1</v>
      </c>
      <c r="DR142" s="165">
        <v>1.9</v>
      </c>
      <c r="DS142" s="125">
        <v>2.1</v>
      </c>
      <c r="DT142" s="125">
        <v>242</v>
      </c>
      <c r="DU142" s="125">
        <v>17.8</v>
      </c>
      <c r="DV142" s="125">
        <v>82.2</v>
      </c>
      <c r="DW142" s="125">
        <v>0.8</v>
      </c>
      <c r="DX142" s="125">
        <v>442.4</v>
      </c>
      <c r="DY142" s="125">
        <v>52.4</v>
      </c>
      <c r="DZ142" s="125">
        <v>4.3899999999999997</v>
      </c>
      <c r="EA142" s="125" t="s">
        <v>1805</v>
      </c>
      <c r="EC142" s="166"/>
      <c r="ED142" s="166"/>
      <c r="EE142" s="166">
        <v>11</v>
      </c>
      <c r="EF142" s="166"/>
      <c r="EG142" s="166"/>
      <c r="EH142" s="166">
        <v>0</v>
      </c>
      <c r="EI142" s="166">
        <v>175</v>
      </c>
      <c r="EJ142" s="166">
        <v>118</v>
      </c>
      <c r="EK142" s="167">
        <f t="shared" si="79"/>
        <v>38.530612244897959</v>
      </c>
      <c r="EL142" s="166">
        <v>2</v>
      </c>
      <c r="EM142" s="1302">
        <v>42767</v>
      </c>
      <c r="EN142" s="166"/>
      <c r="EO142" s="166"/>
      <c r="EP142" s="316"/>
      <c r="EQ142" s="176"/>
      <c r="ER142" s="628">
        <v>9976</v>
      </c>
      <c r="ES142" s="813">
        <v>71</v>
      </c>
      <c r="ET142" s="807">
        <v>466229</v>
      </c>
      <c r="EU142" s="807">
        <v>2</v>
      </c>
      <c r="EV142" s="801">
        <f>ET142/ES142*EU142</f>
        <v>13133.211267605633</v>
      </c>
      <c r="EW142" s="807">
        <v>1008</v>
      </c>
      <c r="EX142" s="814">
        <f>EW142/ES142*EU142</f>
        <v>28.3943661971831</v>
      </c>
      <c r="EY142" s="768">
        <f>L142*EX142</f>
        <v>312.33802816901408</v>
      </c>
      <c r="EZ142" s="815">
        <v>32</v>
      </c>
      <c r="FA142" s="816">
        <v>18832</v>
      </c>
      <c r="FB142" s="816">
        <v>300</v>
      </c>
      <c r="FC142" s="770"/>
      <c r="FD142" s="817">
        <f>FA142/EZ142</f>
        <v>588.5</v>
      </c>
      <c r="FE142" s="817">
        <f>FB142*FD142/1000</f>
        <v>176.55</v>
      </c>
      <c r="FF142" s="818">
        <f>EY142/FE142</f>
        <v>1.7691193892325916</v>
      </c>
      <c r="FG142" s="771"/>
      <c r="FH142" s="820"/>
      <c r="FI142" s="531"/>
      <c r="FJ142" s="441"/>
      <c r="FK142" s="821"/>
      <c r="FL142" s="133"/>
      <c r="FM142" s="172">
        <f>EW142*100/ET142</f>
        <v>0.21620276730962681</v>
      </c>
      <c r="FN142" s="213">
        <f>EX142/1000</f>
        <v>2.83943661971831E-2</v>
      </c>
      <c r="FP142" s="172">
        <v>0.21620276730962681</v>
      </c>
      <c r="FQ142" s="213">
        <v>2.83943661971831E-2</v>
      </c>
      <c r="FR142" s="222">
        <f>DT142/EX142</f>
        <v>8.5228174603174605</v>
      </c>
      <c r="FS142" s="222"/>
      <c r="FT142" s="223"/>
      <c r="FU142" s="223"/>
      <c r="FV142" s="223"/>
      <c r="GF142" s="175"/>
      <c r="GJ142" s="1314">
        <f>DATEDIF(EM142,GK142,"m")</f>
        <v>22</v>
      </c>
      <c r="GK142" s="1305">
        <v>43452</v>
      </c>
      <c r="GL142" s="1315" t="s">
        <v>1238</v>
      </c>
      <c r="GM142" s="177"/>
      <c r="GN142" s="1147"/>
      <c r="GP142" s="340">
        <v>0.8</v>
      </c>
      <c r="GR142" s="991"/>
      <c r="GS142" s="914">
        <f>4.71*8</f>
        <v>37.68</v>
      </c>
      <c r="GT142" s="1030">
        <f>146*8</f>
        <v>1168</v>
      </c>
      <c r="GV142" s="249">
        <v>0</v>
      </c>
      <c r="GW142" s="249">
        <v>0</v>
      </c>
      <c r="GX142" s="249">
        <v>622.65</v>
      </c>
      <c r="GY142" s="249">
        <v>0</v>
      </c>
      <c r="GZ142" s="249">
        <v>0</v>
      </c>
      <c r="HA142" s="249">
        <v>0</v>
      </c>
      <c r="HB142" s="249">
        <v>14541.8</v>
      </c>
      <c r="HC142" s="249">
        <v>0</v>
      </c>
      <c r="HD142" s="249">
        <v>9230.1</v>
      </c>
      <c r="HE142" s="249">
        <v>0</v>
      </c>
      <c r="HF142" s="249">
        <v>0</v>
      </c>
      <c r="HG142" s="249">
        <v>0</v>
      </c>
      <c r="HH142" s="249">
        <v>231.27</v>
      </c>
      <c r="HI142" s="1022"/>
      <c r="HJ142" s="1022"/>
      <c r="HK142" s="1022"/>
      <c r="HL142" s="1022"/>
      <c r="HM142" s="1022"/>
      <c r="HN142" s="1022"/>
      <c r="HO142" s="1022"/>
      <c r="HP142" s="1022"/>
      <c r="HQ142" s="1022"/>
      <c r="HR142" s="1022"/>
      <c r="HS142" s="1022"/>
      <c r="HT142" s="1022"/>
      <c r="HU142" s="1022"/>
      <c r="HV142" s="1022"/>
      <c r="HW142" s="1022"/>
      <c r="HX142" s="1022"/>
      <c r="HY142" s="1022"/>
      <c r="HZ142" s="1022"/>
      <c r="IA142" s="1022"/>
      <c r="IB142" s="1022"/>
      <c r="IC142" s="1022"/>
      <c r="ID142" s="1022"/>
      <c r="IE142" s="1022"/>
      <c r="IF142" s="1022"/>
      <c r="IG142" s="1022"/>
      <c r="IH142" s="1022"/>
      <c r="II142" s="1022"/>
      <c r="IJ142" s="1022"/>
      <c r="IK142" s="1022"/>
      <c r="IL142" s="1022"/>
      <c r="IM142" s="1022"/>
      <c r="IN142" s="1022"/>
      <c r="IO142" s="1022"/>
      <c r="IP142" s="1022"/>
      <c r="IQ142" s="1022"/>
      <c r="IR142" s="1022"/>
      <c r="IS142" s="1022"/>
      <c r="IT142" s="1022"/>
      <c r="IU142" s="1022"/>
      <c r="IV142" s="1022"/>
      <c r="IW142" s="1022"/>
      <c r="IX142" s="1022"/>
      <c r="IY142" s="1022"/>
      <c r="IZ142" s="1022"/>
      <c r="JA142" s="1022"/>
      <c r="JB142" s="1022"/>
      <c r="JC142" s="1022"/>
      <c r="JD142" s="1022"/>
      <c r="JE142" s="1022"/>
      <c r="JF142" s="1022"/>
      <c r="JG142" s="1022"/>
      <c r="JH142" s="1022"/>
      <c r="JI142" s="1022"/>
      <c r="JJ142" s="993"/>
      <c r="JK142" s="993"/>
      <c r="JL142" s="993"/>
      <c r="JM142" s="993"/>
      <c r="JN142" s="993"/>
      <c r="JO142" s="993"/>
      <c r="JP142" s="993"/>
      <c r="JQ142" s="993"/>
      <c r="JR142" s="993"/>
      <c r="JS142" s="993"/>
      <c r="JT142" s="993"/>
      <c r="JU142" s="993"/>
      <c r="JV142" s="993"/>
      <c r="JW142" s="993"/>
      <c r="JX142" s="993"/>
      <c r="JY142" s="993"/>
      <c r="JZ142" s="993"/>
      <c r="KA142" s="993"/>
      <c r="KB142" s="993"/>
      <c r="KC142" s="993"/>
      <c r="KD142" s="993"/>
      <c r="KE142" s="993"/>
      <c r="KF142" s="993"/>
      <c r="KG142" s="993"/>
      <c r="KH142" s="993"/>
      <c r="KI142" s="993"/>
      <c r="KJ142" s="993"/>
      <c r="KK142" s="993"/>
      <c r="KL142" s="993"/>
      <c r="KM142" s="993"/>
      <c r="KN142" s="993"/>
      <c r="KO142" s="993"/>
      <c r="KP142" s="993"/>
      <c r="KQ142" s="993"/>
      <c r="KR142" s="993"/>
      <c r="KS142" s="993"/>
      <c r="KT142" s="993"/>
      <c r="KU142" s="993"/>
      <c r="KV142" s="993"/>
      <c r="KW142" s="993"/>
      <c r="KX142" s="993"/>
      <c r="KY142" s="993"/>
      <c r="KZ142" s="993"/>
      <c r="LA142" s="993"/>
      <c r="LB142" s="993"/>
      <c r="LC142" s="993"/>
      <c r="LD142" s="993"/>
      <c r="LE142" s="133"/>
    </row>
    <row r="143" spans="1:338" ht="14.45" hidden="1" customHeight="1">
      <c r="A143" s="122">
        <v>318</v>
      </c>
      <c r="B143" s="122">
        <f>COUNTIFS($D$3:D143,D143,$F$3:F143,F143)</f>
        <v>2</v>
      </c>
      <c r="C143" s="520">
        <v>11828</v>
      </c>
      <c r="D143" s="422" t="s">
        <v>1719</v>
      </c>
      <c r="E143" s="186" t="s">
        <v>823</v>
      </c>
      <c r="F143" s="187">
        <v>530211088</v>
      </c>
      <c r="G143" s="125">
        <f>LEFT(H143,4)-CONCATENATE(IF(LEFT(F143, 2)&lt;MID(H143, 3, 4), 20, 19),LEFT(F143,2))</f>
        <v>66</v>
      </c>
      <c r="H143" s="422" t="s">
        <v>1905</v>
      </c>
      <c r="I143" s="224" t="s">
        <v>1764</v>
      </c>
      <c r="J143" s="190" t="s">
        <v>477</v>
      </c>
      <c r="K143" s="186" t="s">
        <v>478</v>
      </c>
      <c r="L143" s="225">
        <v>24</v>
      </c>
      <c r="M143" s="186" t="s">
        <v>1496</v>
      </c>
      <c r="N143" s="186" t="s">
        <v>490</v>
      </c>
      <c r="O143" s="225"/>
      <c r="P143" s="225" t="s">
        <v>1706</v>
      </c>
      <c r="Q143" s="192"/>
      <c r="R143" s="192"/>
      <c r="S143" s="186"/>
      <c r="T143" s="425" t="s">
        <v>974</v>
      </c>
      <c r="U143" s="425"/>
      <c r="V143" s="883" t="s">
        <v>1687</v>
      </c>
      <c r="W143" s="228"/>
      <c r="X143" s="741"/>
      <c r="Y143" s="741"/>
      <c r="Z143" s="224"/>
      <c r="AA143" s="225" t="s">
        <v>532</v>
      </c>
      <c r="AB143" s="125"/>
      <c r="AC143" s="706">
        <v>21</v>
      </c>
      <c r="AD143" s="706">
        <v>500</v>
      </c>
      <c r="AE143" s="182"/>
      <c r="AF143" s="182"/>
      <c r="AG143" s="824" t="s">
        <v>1730</v>
      </c>
      <c r="AH143" s="706">
        <v>50</v>
      </c>
      <c r="AO143" s="1024">
        <v>38.700000000000003</v>
      </c>
      <c r="AP143" s="137">
        <v>38.6</v>
      </c>
      <c r="AQ143" s="138">
        <v>21.4</v>
      </c>
      <c r="AR143" s="139">
        <f t="shared" si="73"/>
        <v>98.700000000000017</v>
      </c>
      <c r="AS143" s="140">
        <f t="shared" si="74"/>
        <v>1.0025906735751295</v>
      </c>
      <c r="AT143" s="141">
        <f t="shared" si="75"/>
        <v>21.45544041450777</v>
      </c>
      <c r="AU143" s="142">
        <f t="shared" si="76"/>
        <v>0.64500000000000002</v>
      </c>
      <c r="AV143" s="143">
        <v>32.701500000000003</v>
      </c>
      <c r="AW143" s="143">
        <f t="shared" si="78"/>
        <v>84.5</v>
      </c>
      <c r="AX143" s="144">
        <v>4.0635000000000003</v>
      </c>
      <c r="AY143" s="143">
        <v>10.5</v>
      </c>
      <c r="AZ143" s="122" t="s">
        <v>487</v>
      </c>
      <c r="BA143" s="146">
        <v>6.63</v>
      </c>
      <c r="BB143" s="147" t="s">
        <v>487</v>
      </c>
      <c r="BC143" s="153">
        <v>1.6</v>
      </c>
      <c r="BD143" s="153"/>
      <c r="BE143" s="143">
        <v>13.1</v>
      </c>
      <c r="BF143" s="143">
        <v>10.1</v>
      </c>
      <c r="BG143" s="149">
        <v>9163</v>
      </c>
      <c r="BH143" s="135">
        <v>241.5</v>
      </c>
      <c r="BI143" s="217">
        <v>0.66</v>
      </c>
      <c r="BJ143" s="143">
        <v>56.9</v>
      </c>
      <c r="BK143" s="122">
        <v>43.1</v>
      </c>
      <c r="BL143" s="150">
        <f>BJ143/BK143</f>
        <v>1.3201856148491879</v>
      </c>
      <c r="BM143" s="206">
        <v>0.6</v>
      </c>
      <c r="BN143" s="153">
        <f>BM143*100/AO143</f>
        <v>1.5503875968992247</v>
      </c>
      <c r="BO143" s="122" t="s">
        <v>487</v>
      </c>
      <c r="BP143" s="122">
        <v>22</v>
      </c>
      <c r="BQ143" s="147">
        <v>38.76</v>
      </c>
      <c r="BR143" s="158">
        <v>28072</v>
      </c>
      <c r="BS143" s="153">
        <f>BX143+BZ143</f>
        <v>57.199999999999996</v>
      </c>
      <c r="BT143" s="158">
        <v>88.5</v>
      </c>
      <c r="BU143" s="158">
        <v>3333</v>
      </c>
      <c r="BV143" s="153">
        <f>100-BT143</f>
        <v>11.5</v>
      </c>
      <c r="BW143" s="1039">
        <f>BY143+CA143+CC143</f>
        <v>37.866599999999998</v>
      </c>
      <c r="BX143" s="158">
        <v>4.3</v>
      </c>
      <c r="BY143" s="145">
        <f>BX143*AP143/100</f>
        <v>1.6597999999999999</v>
      </c>
      <c r="BZ143" s="158">
        <v>52.9</v>
      </c>
      <c r="CA143" s="145">
        <f>BZ143*AP143/100</f>
        <v>20.4194</v>
      </c>
      <c r="CB143" s="158">
        <v>40.9</v>
      </c>
      <c r="CC143" s="145">
        <f>CB143*AP143/100</f>
        <v>15.7874</v>
      </c>
      <c r="CD143" s="153">
        <v>0.5</v>
      </c>
      <c r="CE143" s="151" t="s">
        <v>487</v>
      </c>
      <c r="CF143" s="235"/>
      <c r="CG143" s="151" t="s">
        <v>487</v>
      </c>
      <c r="CH143" s="151" t="s">
        <v>487</v>
      </c>
      <c r="CI143" s="151" t="s">
        <v>487</v>
      </c>
      <c r="CJ143" s="151" t="s">
        <v>487</v>
      </c>
      <c r="CK143" s="235"/>
      <c r="CL143" s="157">
        <f>BX143/BZ143</f>
        <v>8.1285444234404536E-2</v>
      </c>
      <c r="CM143" s="145"/>
      <c r="CN143" s="145"/>
      <c r="CO143" s="145"/>
      <c r="CP143" s="153"/>
      <c r="CQ143" s="143"/>
      <c r="CR143" s="143"/>
      <c r="CS143" s="143"/>
      <c r="CT143" s="153">
        <v>22.1</v>
      </c>
      <c r="CU143" s="153">
        <v>8.69</v>
      </c>
      <c r="CV143" s="153">
        <v>11.8</v>
      </c>
      <c r="CW143" s="145">
        <v>4.2699999999999996</v>
      </c>
      <c r="CX143" s="145">
        <v>10.7</v>
      </c>
      <c r="CY143" s="149">
        <v>1.2</v>
      </c>
      <c r="CZ143" s="145">
        <v>5.36</v>
      </c>
      <c r="DA143" s="209">
        <v>4</v>
      </c>
      <c r="DB143" s="237" t="s">
        <v>488</v>
      </c>
      <c r="DC143" s="238"/>
      <c r="DD143" s="266" t="s">
        <v>1906</v>
      </c>
      <c r="DE143" s="125"/>
      <c r="DF143" s="125"/>
      <c r="DG143" s="125"/>
      <c r="DH143" s="414"/>
      <c r="DI143" s="125" t="s">
        <v>489</v>
      </c>
      <c r="DJ143" s="361" t="s">
        <v>485</v>
      </c>
      <c r="DK143" s="166">
        <v>2</v>
      </c>
      <c r="DL143" s="166"/>
      <c r="DM143" s="166" t="s">
        <v>1736</v>
      </c>
      <c r="DN143" s="164">
        <v>0</v>
      </c>
      <c r="DO143" s="166">
        <v>1</v>
      </c>
      <c r="DP143" s="168">
        <v>41233</v>
      </c>
      <c r="DQ143" s="166"/>
      <c r="DR143" s="165" t="s">
        <v>490</v>
      </c>
      <c r="DS143" s="125" t="s">
        <v>490</v>
      </c>
      <c r="DT143" s="125">
        <v>744</v>
      </c>
      <c r="DU143" s="125">
        <v>9.4</v>
      </c>
      <c r="DV143" s="125">
        <v>90.6</v>
      </c>
      <c r="DW143" s="125">
        <v>0.4</v>
      </c>
      <c r="DX143" s="125">
        <v>556.9</v>
      </c>
      <c r="DY143" s="125" t="s">
        <v>490</v>
      </c>
      <c r="DZ143" s="125">
        <v>5.78</v>
      </c>
      <c r="EA143" s="125">
        <v>0</v>
      </c>
      <c r="EC143" s="242"/>
      <c r="ED143" s="242"/>
      <c r="EE143" s="166">
        <v>24</v>
      </c>
      <c r="EF143" s="166">
        <v>45</v>
      </c>
      <c r="EG143" s="166">
        <v>3</v>
      </c>
      <c r="EH143" s="166"/>
      <c r="EI143" s="166">
        <v>175</v>
      </c>
      <c r="EJ143" s="166">
        <v>118</v>
      </c>
      <c r="EK143" s="167">
        <f t="shared" si="79"/>
        <v>38.530612244897959</v>
      </c>
      <c r="EL143" s="374">
        <v>1</v>
      </c>
      <c r="EM143" s="1303">
        <v>42767</v>
      </c>
      <c r="EN143" s="166"/>
      <c r="EO143" s="166"/>
      <c r="EP143" s="242"/>
      <c r="EQ143" s="176"/>
      <c r="ER143" s="559">
        <v>11828</v>
      </c>
      <c r="ES143" s="1109">
        <v>75</v>
      </c>
      <c r="ET143" s="1109">
        <v>265795</v>
      </c>
      <c r="EU143" s="1109">
        <v>16003</v>
      </c>
      <c r="EV143" s="1109">
        <v>42120</v>
      </c>
      <c r="EW143" s="1109">
        <v>541</v>
      </c>
      <c r="EX143" s="634">
        <f>EW143/EU143*EV143/ES143</f>
        <v>18.985540211210399</v>
      </c>
      <c r="EY143" s="1075">
        <f>L143*EX143</f>
        <v>455.65296506904957</v>
      </c>
      <c r="EZ143" s="1009"/>
      <c r="FA143" s="1009"/>
      <c r="FB143" s="1009"/>
      <c r="FC143" s="1009"/>
      <c r="FD143" s="1068"/>
      <c r="FE143" s="1068"/>
      <c r="FF143" s="1068"/>
      <c r="FG143" s="635"/>
      <c r="FH143" s="1084"/>
      <c r="FI143" s="518"/>
      <c r="FJ143" s="519"/>
      <c r="FK143" s="1017"/>
      <c r="FL143" s="133"/>
      <c r="FM143" s="122"/>
      <c r="FN143" s="213">
        <f>AC143/1000</f>
        <v>2.1000000000000001E-2</v>
      </c>
      <c r="FP143" s="141">
        <f>EW143*100/ET143</f>
        <v>0.2035403224289396</v>
      </c>
      <c r="FQ143" s="247">
        <f>EX143/1000</f>
        <v>1.8985540211210399E-2</v>
      </c>
      <c r="FR143" s="133"/>
      <c r="FS143" s="133"/>
      <c r="FW143" s="125">
        <v>0</v>
      </c>
      <c r="FX143" s="125">
        <v>2</v>
      </c>
      <c r="FY143" s="125">
        <v>0</v>
      </c>
      <c r="GA143" s="125"/>
      <c r="GB143" s="415"/>
      <c r="GD143" s="125">
        <v>1</v>
      </c>
      <c r="GE143" s="389" t="s">
        <v>1907</v>
      </c>
      <c r="GF143" s="389" t="s">
        <v>1908</v>
      </c>
      <c r="GI143" s="183" t="s">
        <v>1909</v>
      </c>
      <c r="GJ143" s="1314">
        <f>DATEDIF(EM143,GK143,"m")</f>
        <v>33</v>
      </c>
      <c r="GK143" s="1307">
        <v>43774</v>
      </c>
      <c r="GL143" s="1315" t="s">
        <v>1238</v>
      </c>
      <c r="GM143" s="177"/>
      <c r="GN143" s="1147"/>
      <c r="GP143" s="340">
        <v>0.4</v>
      </c>
      <c r="GR143" s="991"/>
      <c r="GS143" s="992">
        <v>18.64</v>
      </c>
      <c r="GT143" s="991"/>
      <c r="GV143" s="249">
        <v>0</v>
      </c>
      <c r="GW143" s="249">
        <v>0</v>
      </c>
      <c r="GX143" s="249">
        <v>1784.65</v>
      </c>
      <c r="GY143" s="249">
        <v>0</v>
      </c>
      <c r="GZ143" s="249">
        <v>0</v>
      </c>
      <c r="HA143" s="249">
        <v>0</v>
      </c>
      <c r="HB143" s="249">
        <v>21317.3</v>
      </c>
      <c r="HC143" s="249">
        <v>0</v>
      </c>
      <c r="HD143" s="249">
        <v>9093.6</v>
      </c>
      <c r="HE143" s="249">
        <v>0</v>
      </c>
      <c r="HF143" s="249">
        <v>0</v>
      </c>
      <c r="HG143" s="249">
        <v>0</v>
      </c>
      <c r="HH143" s="249">
        <v>481.03</v>
      </c>
      <c r="HI143" s="1022"/>
      <c r="HJ143" s="1022"/>
      <c r="HK143" s="1022"/>
      <c r="HL143" s="1022"/>
      <c r="HM143" s="1022"/>
      <c r="HN143" s="1022"/>
      <c r="HO143" s="1022"/>
      <c r="HP143" s="1022"/>
      <c r="HQ143" s="1022"/>
      <c r="HR143" s="1022"/>
      <c r="HS143" s="1022"/>
      <c r="HT143" s="1022"/>
      <c r="HU143" s="1022"/>
      <c r="HV143" s="1022"/>
      <c r="HW143" s="1022"/>
      <c r="HX143" s="1022"/>
      <c r="HY143" s="1022"/>
      <c r="HZ143" s="1022"/>
      <c r="IA143" s="1022"/>
      <c r="IB143" s="1022"/>
      <c r="IC143" s="1022"/>
      <c r="ID143" s="1022"/>
      <c r="IE143" s="1022"/>
      <c r="IF143" s="1022"/>
      <c r="IG143" s="1022"/>
      <c r="IH143" s="1022"/>
      <c r="II143" s="1022"/>
      <c r="IJ143" s="1022"/>
      <c r="IK143" s="1022"/>
      <c r="IL143" s="1022"/>
      <c r="IM143" s="1022"/>
      <c r="IN143" s="1022"/>
      <c r="IO143" s="1022"/>
      <c r="IP143" s="1022"/>
      <c r="IQ143" s="1022"/>
      <c r="IR143" s="1022"/>
      <c r="IS143" s="1022"/>
      <c r="IT143" s="1022"/>
      <c r="IU143" s="1022"/>
      <c r="IV143" s="1022"/>
      <c r="IW143" s="1022"/>
      <c r="IX143" s="1022"/>
      <c r="IY143" s="1022"/>
      <c r="IZ143" s="1022"/>
      <c r="JA143" s="1022"/>
      <c r="JB143" s="1022"/>
      <c r="JC143" s="1022"/>
      <c r="JD143" s="1022"/>
      <c r="JE143" s="1022"/>
      <c r="JF143" s="1022"/>
      <c r="JG143" s="1022"/>
      <c r="JH143" s="1022"/>
      <c r="JI143" s="1022"/>
      <c r="JJ143" s="993"/>
      <c r="JK143" s="993"/>
      <c r="JL143" s="993"/>
      <c r="JM143" s="993"/>
      <c r="JN143" s="993"/>
      <c r="JO143" s="993"/>
      <c r="JP143" s="993"/>
      <c r="JQ143" s="993"/>
      <c r="JR143" s="993"/>
      <c r="JS143" s="993"/>
      <c r="JT143" s="993"/>
      <c r="JU143" s="993"/>
      <c r="JV143" s="993"/>
      <c r="JW143" s="993"/>
      <c r="JX143" s="993"/>
      <c r="JY143" s="993"/>
      <c r="JZ143" s="993"/>
      <c r="KA143" s="993"/>
      <c r="KB143" s="993"/>
      <c r="KC143" s="993"/>
      <c r="KD143" s="993"/>
      <c r="KE143" s="993"/>
      <c r="KF143" s="993"/>
      <c r="KG143" s="993"/>
      <c r="KH143" s="993"/>
      <c r="KI143" s="993"/>
      <c r="KJ143" s="993"/>
      <c r="KK143" s="993"/>
      <c r="KL143" s="993"/>
      <c r="KM143" s="993"/>
      <c r="KN143" s="993"/>
      <c r="KO143" s="993"/>
      <c r="KP143" s="993"/>
      <c r="KQ143" s="993"/>
      <c r="KR143" s="993"/>
      <c r="KS143" s="993"/>
      <c r="KT143" s="993"/>
      <c r="KU143" s="993"/>
      <c r="KV143" s="993"/>
      <c r="KW143" s="993"/>
      <c r="KX143" s="993"/>
      <c r="KY143" s="993"/>
      <c r="KZ143" s="993"/>
      <c r="LA143" s="993"/>
      <c r="LB143" s="993"/>
      <c r="LC143" s="993"/>
      <c r="LD143" s="993"/>
      <c r="LE143" s="133"/>
    </row>
    <row r="144" spans="1:338" ht="14.45" hidden="1" customHeight="1">
      <c r="A144" s="122">
        <v>96</v>
      </c>
      <c r="B144" s="122">
        <f>COUNTIFS($D$3:D144,D144,$F$3:F144,F144)</f>
        <v>1</v>
      </c>
      <c r="C144" s="692">
        <v>8504</v>
      </c>
      <c r="D144" s="422" t="s">
        <v>1240</v>
      </c>
      <c r="E144" s="186" t="s">
        <v>930</v>
      </c>
      <c r="F144" s="187">
        <v>5457081047</v>
      </c>
      <c r="G144" s="125">
        <v>64</v>
      </c>
      <c r="H144" s="422" t="s">
        <v>886</v>
      </c>
      <c r="I144" s="189" t="s">
        <v>843</v>
      </c>
      <c r="J144" s="190" t="s">
        <v>477</v>
      </c>
      <c r="K144" s="352" t="s">
        <v>478</v>
      </c>
      <c r="L144" s="225">
        <v>10</v>
      </c>
      <c r="M144" s="186" t="s">
        <v>604</v>
      </c>
      <c r="N144" s="186" t="s">
        <v>490</v>
      </c>
      <c r="O144" s="225"/>
      <c r="P144" s="186" t="s">
        <v>703</v>
      </c>
      <c r="Q144" s="225"/>
      <c r="R144" s="225"/>
      <c r="S144" s="694" t="s">
        <v>598</v>
      </c>
      <c r="T144" s="195" t="s">
        <v>523</v>
      </c>
      <c r="U144" s="196" t="s">
        <v>484</v>
      </c>
      <c r="V144" s="318" t="s">
        <v>599</v>
      </c>
      <c r="W144" s="255" t="s">
        <v>506</v>
      </c>
      <c r="X144" s="195"/>
      <c r="Y144" s="195"/>
      <c r="Z144" s="546"/>
      <c r="AA144" s="195"/>
      <c r="AB144" s="125"/>
      <c r="AC144" s="165"/>
      <c r="AD144" s="165"/>
      <c r="AE144" s="165"/>
      <c r="AF144" s="165"/>
      <c r="AG144" s="698" t="s">
        <v>507</v>
      </c>
      <c r="AH144" s="1009"/>
      <c r="AO144" s="1024">
        <v>56.1</v>
      </c>
      <c r="AP144" s="137">
        <v>28.9</v>
      </c>
      <c r="AQ144" s="138">
        <v>13.9</v>
      </c>
      <c r="AR144" s="139">
        <f t="shared" si="73"/>
        <v>98.9</v>
      </c>
      <c r="AS144" s="140">
        <f t="shared" si="74"/>
        <v>1.9411764705882355</v>
      </c>
      <c r="AT144" s="141">
        <f t="shared" si="75"/>
        <v>26.982352941176472</v>
      </c>
      <c r="AU144" s="142">
        <f t="shared" si="76"/>
        <v>1.3107476635514019</v>
      </c>
      <c r="AV144" s="143">
        <v>52.891080000000002</v>
      </c>
      <c r="AW144" s="143">
        <f t="shared" si="78"/>
        <v>94.28</v>
      </c>
      <c r="AX144" s="144">
        <v>0.40392000000000006</v>
      </c>
      <c r="AY144" s="143">
        <v>0.72</v>
      </c>
      <c r="AZ144" s="149" t="s">
        <v>487</v>
      </c>
      <c r="BA144" s="204">
        <v>37.800000000000004</v>
      </c>
      <c r="BB144" s="205">
        <v>0.2</v>
      </c>
      <c r="BD144" s="320"/>
      <c r="BG144" s="145"/>
      <c r="BH144" s="135">
        <v>556.0333333333333</v>
      </c>
      <c r="BI144" s="234">
        <v>3.87</v>
      </c>
      <c r="BJ144" s="122">
        <v>27.4</v>
      </c>
      <c r="BK144" s="122">
        <v>72.599999999999994</v>
      </c>
      <c r="BL144" s="306">
        <v>0.37741046831955921</v>
      </c>
      <c r="BM144" s="206">
        <v>0.7</v>
      </c>
      <c r="BN144" s="153">
        <f>BM144*100/AO144</f>
        <v>1.2477718360071302</v>
      </c>
      <c r="BO144" s="149" t="s">
        <v>487</v>
      </c>
      <c r="BP144" s="122">
        <v>22.5</v>
      </c>
      <c r="BQ144" s="147">
        <v>44.5</v>
      </c>
      <c r="BR144" s="174">
        <v>45696.031746031746</v>
      </c>
      <c r="BS144" s="153">
        <f>BX144+BZ144</f>
        <v>42.2</v>
      </c>
      <c r="BT144" s="145">
        <v>85.9</v>
      </c>
      <c r="BU144" s="174">
        <v>7939.1111111111113</v>
      </c>
      <c r="BV144" s="145">
        <v>14.099999999999994</v>
      </c>
      <c r="BW144" s="1020">
        <v>27.380000000000003</v>
      </c>
      <c r="BX144" s="145">
        <v>21.9</v>
      </c>
      <c r="BY144" s="145">
        <v>7.05</v>
      </c>
      <c r="BZ144" s="145">
        <v>20.3</v>
      </c>
      <c r="CA144" s="145">
        <v>6.53</v>
      </c>
      <c r="CB144" s="145">
        <v>42.7</v>
      </c>
      <c r="CC144" s="145">
        <v>13.8</v>
      </c>
      <c r="CD144" s="145">
        <v>1.56</v>
      </c>
      <c r="CJ144" s="122">
        <v>73.099999999999994</v>
      </c>
      <c r="CK144" s="135">
        <v>5761.9863013698632</v>
      </c>
      <c r="CL144" s="143">
        <f>BX144/BZ144</f>
        <v>1.0788177339901477</v>
      </c>
      <c r="CM144" s="145"/>
      <c r="CN144" s="145"/>
      <c r="CO144" s="145"/>
      <c r="CP144" s="320"/>
      <c r="CT144" s="145"/>
      <c r="CU144" s="145"/>
      <c r="CV144" s="145"/>
      <c r="CW144" s="145"/>
      <c r="CX144" s="145"/>
      <c r="CY144" s="209"/>
      <c r="CZ144" s="145"/>
      <c r="DA144" s="209">
        <v>3</v>
      </c>
      <c r="DB144" s="237" t="s">
        <v>301</v>
      </c>
      <c r="DE144" s="125"/>
      <c r="DF144" s="125"/>
      <c r="DG144" s="125"/>
      <c r="DH144" s="414"/>
      <c r="DI144" s="296" t="s">
        <v>515</v>
      </c>
      <c r="DJ144" s="211" t="s">
        <v>507</v>
      </c>
      <c r="DK144" s="162">
        <v>2</v>
      </c>
      <c r="DL144" s="166"/>
      <c r="DM144" s="166"/>
      <c r="DN144" s="164">
        <v>0</v>
      </c>
      <c r="DO144" s="166"/>
      <c r="DP144" s="166"/>
      <c r="DQ144" s="166"/>
      <c r="DR144" s="165" t="s">
        <v>490</v>
      </c>
      <c r="DS144" s="125" t="s">
        <v>490</v>
      </c>
      <c r="DT144" s="125">
        <v>256</v>
      </c>
      <c r="DU144" s="125">
        <v>12.5</v>
      </c>
      <c r="DV144" s="125">
        <v>87.5</v>
      </c>
      <c r="DW144" s="125" t="s">
        <v>490</v>
      </c>
      <c r="DX144" s="125" t="s">
        <v>490</v>
      </c>
      <c r="DY144" s="125" t="s">
        <v>490</v>
      </c>
      <c r="DZ144" s="125" t="s">
        <v>490</v>
      </c>
      <c r="EA144" s="125">
        <v>0</v>
      </c>
      <c r="EC144" s="166"/>
      <c r="ED144" s="166" t="s">
        <v>604</v>
      </c>
      <c r="EE144" s="166">
        <v>10</v>
      </c>
      <c r="EF144" s="166"/>
      <c r="EG144" s="166">
        <v>2</v>
      </c>
      <c r="EH144" s="166">
        <v>1</v>
      </c>
      <c r="EI144" s="166">
        <v>170</v>
      </c>
      <c r="EJ144" s="166">
        <v>95</v>
      </c>
      <c r="EK144" s="167">
        <f t="shared" si="79"/>
        <v>32.871972318339097</v>
      </c>
      <c r="EL144" s="166">
        <v>1</v>
      </c>
      <c r="EM144" s="166" t="s">
        <v>490</v>
      </c>
      <c r="EN144" s="166">
        <v>2</v>
      </c>
      <c r="EO144" s="166">
        <v>1</v>
      </c>
      <c r="EP144" s="166">
        <v>4</v>
      </c>
      <c r="EQ144" s="1230">
        <v>43152</v>
      </c>
      <c r="ER144" s="506">
        <v>8504</v>
      </c>
      <c r="ES144" s="1008">
        <v>75</v>
      </c>
      <c r="ET144" s="1008">
        <v>7503</v>
      </c>
      <c r="EU144" s="1008">
        <v>2</v>
      </c>
      <c r="EV144" s="1074">
        <v>200.08</v>
      </c>
      <c r="EW144" s="1008">
        <v>2928</v>
      </c>
      <c r="EX144" s="695">
        <v>78.08</v>
      </c>
      <c r="EY144" s="1075">
        <v>780.8</v>
      </c>
      <c r="EZ144" s="993"/>
      <c r="FA144" s="1009"/>
      <c r="FB144" s="1009"/>
      <c r="FC144" s="1009"/>
      <c r="FD144" s="1068"/>
      <c r="FE144" s="1068"/>
      <c r="FF144" s="1068"/>
      <c r="FG144" s="635"/>
      <c r="FH144" s="1084"/>
      <c r="FI144" s="518"/>
      <c r="FJ144" s="519"/>
      <c r="FK144" s="1017"/>
      <c r="FL144" s="867"/>
      <c r="FM144" s="172">
        <v>39.024390243902438</v>
      </c>
      <c r="FN144" s="213">
        <f>EX144/1000</f>
        <v>7.8079999999999997E-2</v>
      </c>
      <c r="FP144" s="172">
        <v>39.024390243902438</v>
      </c>
      <c r="FQ144" s="213">
        <v>7.8079999999999997E-2</v>
      </c>
      <c r="FR144" s="222">
        <f>DT144/EX144</f>
        <v>3.278688524590164</v>
      </c>
      <c r="FS144" s="222"/>
      <c r="FT144" s="223"/>
      <c r="FU144" s="223"/>
      <c r="FV144" s="223"/>
      <c r="GF144" s="175"/>
      <c r="GJ144" s="991"/>
      <c r="GK144" s="528">
        <v>43230</v>
      </c>
      <c r="GL144" s="1260" t="s">
        <v>497</v>
      </c>
      <c r="GM144" s="1231">
        <f>DATEDIF(EQ144,GK144,"m")</f>
        <v>2</v>
      </c>
      <c r="GN144" s="1147"/>
      <c r="GP144" s="179">
        <v>1.9315637134346393</v>
      </c>
      <c r="GR144" s="991"/>
      <c r="GS144" s="991"/>
      <c r="GT144" s="991"/>
      <c r="GU144" s="122"/>
      <c r="HI144" s="991"/>
      <c r="HJ144" s="991"/>
      <c r="HK144" s="991"/>
      <c r="HL144" s="991"/>
      <c r="HM144" s="991"/>
      <c r="HN144" s="991"/>
      <c r="HO144" s="1022"/>
      <c r="HP144" s="1022"/>
      <c r="HQ144" s="991"/>
      <c r="HR144" s="991"/>
      <c r="HS144" s="991"/>
      <c r="HT144" s="991"/>
      <c r="HU144" s="991"/>
      <c r="HV144" s="991"/>
      <c r="HW144" s="991"/>
      <c r="HX144" s="991"/>
      <c r="HY144" s="991"/>
      <c r="HZ144" s="991"/>
      <c r="IA144" s="991"/>
      <c r="IB144" s="1022"/>
      <c r="IC144" s="991"/>
      <c r="ID144" s="991"/>
      <c r="IE144" s="991"/>
      <c r="IF144" s="991"/>
      <c r="IG144" s="991"/>
      <c r="IH144" s="991"/>
      <c r="II144" s="991"/>
      <c r="IJ144" s="991"/>
      <c r="IK144" s="1022"/>
      <c r="IL144" s="991"/>
      <c r="IM144" s="991"/>
      <c r="IN144" s="1022"/>
      <c r="IO144" s="991"/>
      <c r="IP144" s="991"/>
      <c r="IQ144" s="991"/>
      <c r="IR144" s="991"/>
      <c r="IS144" s="991"/>
      <c r="IT144" s="1022"/>
      <c r="IU144" s="991"/>
      <c r="IV144" s="991"/>
      <c r="IW144" s="991"/>
      <c r="IX144" s="991"/>
      <c r="IY144" s="991"/>
      <c r="IZ144" s="991"/>
      <c r="JA144" s="991"/>
      <c r="JB144" s="991"/>
      <c r="JC144" s="991"/>
      <c r="JD144" s="991"/>
      <c r="JE144" s="991"/>
      <c r="JF144" s="991"/>
      <c r="JG144" s="125"/>
      <c r="JH144" s="125"/>
      <c r="JI144" s="125"/>
      <c r="JJ144" s="993"/>
      <c r="JK144" s="993"/>
      <c r="JL144" s="993"/>
      <c r="JM144" s="993"/>
      <c r="JN144" s="993"/>
      <c r="JO144" s="993"/>
      <c r="JP144" s="993"/>
      <c r="JQ144" s="993"/>
      <c r="JR144" s="993"/>
      <c r="JS144" s="993"/>
      <c r="JT144" s="993"/>
      <c r="JU144" s="993"/>
      <c r="JV144" s="993"/>
      <c r="JW144" s="993"/>
      <c r="JX144" s="993"/>
      <c r="JY144" s="993"/>
      <c r="JZ144" s="993"/>
      <c r="KA144" s="993"/>
      <c r="KB144" s="993"/>
      <c r="KC144" s="993"/>
      <c r="KD144" s="993"/>
      <c r="KE144" s="993"/>
      <c r="KF144" s="993"/>
      <c r="KG144" s="993"/>
      <c r="KH144" s="993"/>
      <c r="KI144" s="993"/>
      <c r="KJ144" s="993"/>
      <c r="KK144" s="993"/>
      <c r="KL144" s="993"/>
      <c r="KM144" s="993"/>
      <c r="KN144" s="993"/>
      <c r="KO144" s="993"/>
      <c r="KP144" s="993"/>
      <c r="KQ144" s="993"/>
      <c r="KR144" s="993"/>
      <c r="KS144" s="993"/>
      <c r="KT144" s="993"/>
      <c r="KU144" s="993"/>
      <c r="KV144" s="993"/>
      <c r="KW144" s="993"/>
      <c r="KX144" s="993"/>
      <c r="KY144" s="993"/>
      <c r="KZ144" s="993"/>
      <c r="LA144" s="993"/>
      <c r="LB144" s="993"/>
      <c r="LC144" s="993"/>
      <c r="LD144" s="993"/>
      <c r="LE144" s="125"/>
      <c r="LF144" s="125"/>
      <c r="LG144" s="125"/>
      <c r="LH144" s="125"/>
      <c r="LI144" s="125"/>
      <c r="LJ144" s="125"/>
      <c r="LK144" s="125"/>
      <c r="LL144" s="125"/>
      <c r="LM144" s="125"/>
      <c r="LN144" s="125"/>
      <c r="LO144" s="125"/>
      <c r="LP144" s="125"/>
      <c r="LQ144" s="125"/>
      <c r="LR144" s="175"/>
      <c r="LS144" s="175"/>
      <c r="LT144" s="175"/>
      <c r="LU144" s="175"/>
      <c r="LV144" s="175"/>
      <c r="LW144" s="175"/>
      <c r="LX144" s="175"/>
      <c r="LY144" s="183"/>
      <c r="LZ144" s="183"/>
    </row>
    <row r="145" spans="1:338" ht="14.45" hidden="1" customHeight="1">
      <c r="A145" s="122">
        <v>269</v>
      </c>
      <c r="B145" s="122">
        <f>COUNTIFS($D$3:D145,D145,$F$3:F145,F145)</f>
        <v>1</v>
      </c>
      <c r="C145" s="268">
        <v>7361</v>
      </c>
      <c r="D145" s="398" t="s">
        <v>1322</v>
      </c>
      <c r="E145" s="188" t="s">
        <v>1323</v>
      </c>
      <c r="F145" s="187">
        <v>375319463</v>
      </c>
      <c r="G145" s="125">
        <f>LEFT(H145,4)-CONCATENATE(IF(LEFT(F145, 2)&lt;MID(H145, 3, 4), 20, 19),LEFT(F145,2))</f>
        <v>80</v>
      </c>
      <c r="H145" s="398" t="s">
        <v>1324</v>
      </c>
      <c r="I145" s="503" t="s">
        <v>843</v>
      </c>
      <c r="J145" s="504" t="s">
        <v>477</v>
      </c>
      <c r="K145" s="175" t="s">
        <v>478</v>
      </c>
      <c r="L145" s="125">
        <v>4</v>
      </c>
      <c r="M145" s="188" t="s">
        <v>1325</v>
      </c>
      <c r="N145" s="188"/>
      <c r="O145" s="188"/>
      <c r="P145" s="553" t="s">
        <v>817</v>
      </c>
      <c r="Q145" s="553"/>
      <c r="R145" s="553"/>
      <c r="S145" s="530" t="s">
        <v>503</v>
      </c>
      <c r="T145" s="573" t="s">
        <v>504</v>
      </c>
      <c r="U145" s="574" t="s">
        <v>484</v>
      </c>
      <c r="V145" s="530" t="s">
        <v>505</v>
      </c>
      <c r="W145" s="575" t="s">
        <v>506</v>
      </c>
      <c r="X145" s="530" t="s">
        <v>484</v>
      </c>
      <c r="Y145" s="530" t="s">
        <v>484</v>
      </c>
      <c r="Z145" s="1180"/>
      <c r="AA145" s="1156"/>
      <c r="AB145" s="201">
        <v>706</v>
      </c>
      <c r="AC145" s="971"/>
      <c r="AD145" s="971"/>
      <c r="AE145" s="971"/>
      <c r="AF145" s="971"/>
      <c r="AG145" s="1172" t="s">
        <v>507</v>
      </c>
      <c r="AH145" s="1009"/>
      <c r="AI145" s="122">
        <v>22.4</v>
      </c>
      <c r="AJ145" s="122">
        <v>86</v>
      </c>
      <c r="AK145" s="134">
        <v>19.263999999999999</v>
      </c>
      <c r="AL145" s="122">
        <v>70366</v>
      </c>
      <c r="AM145" s="135">
        <v>70.366</v>
      </c>
      <c r="AN145" s="122">
        <v>4</v>
      </c>
      <c r="AO145" s="1024">
        <v>64.3</v>
      </c>
      <c r="AP145" s="137">
        <v>23.2</v>
      </c>
      <c r="AQ145" s="138">
        <v>11.5</v>
      </c>
      <c r="AR145" s="139">
        <f t="shared" si="73"/>
        <v>99</v>
      </c>
      <c r="AS145" s="140">
        <f t="shared" si="74"/>
        <v>2.771551724137931</v>
      </c>
      <c r="AT145" s="141">
        <f t="shared" si="75"/>
        <v>31.872844827586206</v>
      </c>
      <c r="AU145" s="142">
        <f t="shared" si="76"/>
        <v>1.8530259365994235</v>
      </c>
      <c r="AV145" s="143">
        <v>60.602749999999993</v>
      </c>
      <c r="AW145" s="143">
        <f t="shared" si="78"/>
        <v>94.25</v>
      </c>
      <c r="AX145" s="144">
        <v>0.48224999999999996</v>
      </c>
      <c r="AY145" s="145">
        <v>0.75</v>
      </c>
      <c r="AZ145" s="149" t="s">
        <v>487</v>
      </c>
      <c r="BA145" s="204">
        <v>19.899999999999999</v>
      </c>
      <c r="BB145" s="205">
        <v>7.4423795681063123E-2</v>
      </c>
      <c r="BC145" s="148"/>
      <c r="BD145" s="148"/>
      <c r="BE145" s="149"/>
      <c r="BF145" s="149"/>
      <c r="BG145" s="145"/>
      <c r="BH145" s="149"/>
      <c r="BJ145" s="149">
        <v>74.900000000000006</v>
      </c>
      <c r="BK145" s="149">
        <v>24.7</v>
      </c>
      <c r="BL145" s="306">
        <v>3.0323886639676116</v>
      </c>
      <c r="BM145" s="206">
        <v>2.7</v>
      </c>
      <c r="BN145" s="153">
        <f>BM145*100/AO145</f>
        <v>4.1990668740279942</v>
      </c>
      <c r="BO145" s="149" t="s">
        <v>487</v>
      </c>
      <c r="BP145" s="145">
        <v>88.5</v>
      </c>
      <c r="BQ145" s="207">
        <v>63.3</v>
      </c>
      <c r="BR145" s="152"/>
      <c r="BS145" s="153">
        <f>BX145+BZ145</f>
        <v>37.900000000000006</v>
      </c>
      <c r="BT145" s="152">
        <v>90</v>
      </c>
      <c r="BU145" s="218">
        <v>12714.054054054053</v>
      </c>
      <c r="BV145" s="152">
        <f>100-BT145</f>
        <v>10</v>
      </c>
      <c r="BW145" s="1039">
        <f>BY145+CA145+CC145</f>
        <v>23.037599999999998</v>
      </c>
      <c r="BX145" s="152">
        <v>23.1</v>
      </c>
      <c r="BY145" s="145">
        <f>BX145*AP145/100</f>
        <v>5.3592000000000004</v>
      </c>
      <c r="BZ145" s="152">
        <v>14.8</v>
      </c>
      <c r="CA145" s="145">
        <f>BZ145*AP145/100</f>
        <v>3.4336000000000002</v>
      </c>
      <c r="CB145" s="152">
        <v>61.4</v>
      </c>
      <c r="CC145" s="145">
        <f>CB145*AP145/100</f>
        <v>14.2448</v>
      </c>
      <c r="CD145" s="208"/>
      <c r="CL145" s="143">
        <f>BX145/BZ145</f>
        <v>1.5608108108108107</v>
      </c>
      <c r="CM145" s="145"/>
      <c r="CN145" s="145"/>
      <c r="CO145" s="145"/>
      <c r="CP145" s="148"/>
      <c r="CQ145" s="149"/>
      <c r="CR145" s="149"/>
      <c r="CS145" s="149"/>
      <c r="CT145" s="145"/>
      <c r="CU145" s="145"/>
      <c r="CV145" s="145"/>
      <c r="CW145" s="145"/>
      <c r="CX145" s="145"/>
      <c r="CY145" s="209"/>
      <c r="CZ145" s="145"/>
      <c r="DA145" s="209">
        <v>3</v>
      </c>
      <c r="DB145" s="158" t="s">
        <v>301</v>
      </c>
      <c r="DE145" s="308">
        <v>51.934469490000005</v>
      </c>
      <c r="DF145" s="669">
        <v>35.866073229999998</v>
      </c>
      <c r="DG145" s="308">
        <v>0.66717700000000013</v>
      </c>
      <c r="DH145" s="579">
        <v>0</v>
      </c>
      <c r="DI145" s="296" t="s">
        <v>515</v>
      </c>
      <c r="DJ145" s="211" t="s">
        <v>507</v>
      </c>
      <c r="DK145" s="162">
        <v>2</v>
      </c>
      <c r="DL145" s="166"/>
      <c r="DM145" s="166"/>
      <c r="DN145" s="164">
        <v>0</v>
      </c>
      <c r="DO145" s="166"/>
      <c r="DP145" s="168"/>
      <c r="DQ145" s="166"/>
      <c r="DR145" s="165" t="s">
        <v>490</v>
      </c>
      <c r="DS145" s="125" t="s">
        <v>490</v>
      </c>
      <c r="DT145" s="125">
        <v>706</v>
      </c>
      <c r="DU145" s="125">
        <v>12.9</v>
      </c>
      <c r="DV145" s="125">
        <v>87.1</v>
      </c>
      <c r="DW145" s="125" t="s">
        <v>490</v>
      </c>
      <c r="DX145" s="125" t="s">
        <v>490</v>
      </c>
      <c r="DY145" s="125" t="s">
        <v>490</v>
      </c>
      <c r="DZ145" s="125" t="s">
        <v>490</v>
      </c>
      <c r="EA145" s="125">
        <v>0</v>
      </c>
      <c r="EC145" s="166"/>
      <c r="ED145" s="166" t="s">
        <v>1325</v>
      </c>
      <c r="EE145" s="166">
        <v>4</v>
      </c>
      <c r="EF145" s="166"/>
      <c r="EG145" s="166">
        <v>2</v>
      </c>
      <c r="EH145" s="166">
        <v>0</v>
      </c>
      <c r="EI145" s="166">
        <v>168</v>
      </c>
      <c r="EJ145" s="166">
        <v>70</v>
      </c>
      <c r="EK145" s="167">
        <f t="shared" si="79"/>
        <v>24.801587301587301</v>
      </c>
      <c r="EL145" s="166">
        <v>2</v>
      </c>
      <c r="EM145" s="168" t="s">
        <v>490</v>
      </c>
      <c r="EN145" s="166">
        <v>2</v>
      </c>
      <c r="EO145" s="166">
        <v>3</v>
      </c>
      <c r="EP145" s="166">
        <v>4</v>
      </c>
      <c r="EQ145" s="1230" t="s">
        <v>1326</v>
      </c>
      <c r="ER145" s="670">
        <v>7361</v>
      </c>
      <c r="ES145" s="1156"/>
      <c r="ET145" s="1156"/>
      <c r="EU145" s="1156"/>
      <c r="EV145" s="1156"/>
      <c r="EW145" s="1156"/>
      <c r="EX145" s="1160"/>
      <c r="EY145" s="1135"/>
      <c r="EZ145" s="1083">
        <v>39</v>
      </c>
      <c r="FA145" s="1156">
        <v>365366</v>
      </c>
      <c r="FB145" s="1156">
        <v>10</v>
      </c>
      <c r="FC145" s="870">
        <v>936.83589743589744</v>
      </c>
      <c r="FD145" s="1164">
        <v>209.85124102564103</v>
      </c>
      <c r="FE145" s="1164"/>
      <c r="FF145" s="1164"/>
      <c r="FG145" s="1170">
        <v>3.3642879429706882</v>
      </c>
      <c r="FH145" s="1081"/>
      <c r="FI145" s="590" t="e">
        <v>#REF!</v>
      </c>
      <c r="FJ145" s="645">
        <v>706</v>
      </c>
      <c r="FK145" s="1172" t="s">
        <v>507</v>
      </c>
      <c r="FL145" s="133"/>
      <c r="FM145" s="122">
        <v>22.4</v>
      </c>
      <c r="FP145" s="172">
        <v>22.4</v>
      </c>
      <c r="FQ145" s="213">
        <f>FD145/1000</f>
        <v>0.20985124102564104</v>
      </c>
      <c r="FR145" s="133"/>
      <c r="FS145" s="174">
        <v>14</v>
      </c>
      <c r="FT145" s="175" t="s">
        <v>490</v>
      </c>
      <c r="FU145" s="175" t="s">
        <v>1327</v>
      </c>
      <c r="FV145" s="175" t="s">
        <v>1328</v>
      </c>
      <c r="FW145" s="125">
        <v>0</v>
      </c>
      <c r="FX145" s="125" t="s">
        <v>490</v>
      </c>
      <c r="FY145" s="125">
        <v>0</v>
      </c>
      <c r="FZ145" s="175" t="s">
        <v>1329</v>
      </c>
      <c r="GD145" s="125">
        <v>1</v>
      </c>
      <c r="GE145" s="175" t="s">
        <v>1330</v>
      </c>
      <c r="GF145" s="175" t="s">
        <v>1331</v>
      </c>
      <c r="GG145" s="125">
        <v>0</v>
      </c>
      <c r="GH145" s="175">
        <v>0</v>
      </c>
      <c r="GI145" s="175" t="s">
        <v>1332</v>
      </c>
      <c r="GJ145" s="991"/>
      <c r="GK145" s="214">
        <v>43041</v>
      </c>
      <c r="GL145" s="1236" t="s">
        <v>497</v>
      </c>
      <c r="GM145" s="1231">
        <v>3</v>
      </c>
      <c r="GN145" s="1147"/>
      <c r="GP145" s="179">
        <v>0.44560680190250002</v>
      </c>
      <c r="GR145" s="991"/>
      <c r="GS145" s="991"/>
      <c r="GT145" s="991"/>
      <c r="GU145" s="122"/>
      <c r="HI145" s="991"/>
      <c r="HJ145" s="991"/>
      <c r="HK145" s="991"/>
      <c r="HL145" s="991"/>
      <c r="HM145" s="991"/>
      <c r="HN145" s="991"/>
      <c r="HO145" s="1022"/>
      <c r="HP145" s="1022"/>
      <c r="HQ145" s="991"/>
      <c r="HR145" s="991"/>
      <c r="HS145" s="991"/>
      <c r="HT145" s="991"/>
      <c r="HU145" s="991"/>
      <c r="HV145" s="991"/>
      <c r="HW145" s="991"/>
      <c r="HX145" s="991"/>
      <c r="HY145" s="991"/>
      <c r="HZ145" s="991"/>
      <c r="IA145" s="991"/>
      <c r="IB145" s="1022"/>
      <c r="IC145" s="991"/>
      <c r="ID145" s="991"/>
      <c r="IE145" s="991"/>
      <c r="IF145" s="991"/>
      <c r="IG145" s="991"/>
      <c r="IH145" s="991"/>
      <c r="II145" s="991"/>
      <c r="IJ145" s="991"/>
      <c r="IK145" s="1022"/>
      <c r="IL145" s="991"/>
      <c r="IM145" s="991"/>
      <c r="IN145" s="1022"/>
      <c r="IO145" s="991"/>
      <c r="IP145" s="991"/>
      <c r="IQ145" s="991"/>
      <c r="IR145" s="991"/>
      <c r="IS145" s="991"/>
      <c r="IT145" s="1022"/>
      <c r="IU145" s="991"/>
      <c r="IV145" s="991"/>
      <c r="IW145" s="991"/>
      <c r="IX145" s="991"/>
      <c r="IY145" s="991"/>
      <c r="IZ145" s="991"/>
      <c r="JA145" s="991"/>
      <c r="JB145" s="991"/>
      <c r="JC145" s="991"/>
      <c r="JD145" s="991"/>
      <c r="JE145" s="991"/>
      <c r="JF145" s="991"/>
      <c r="JG145" s="125"/>
      <c r="JH145" s="125"/>
      <c r="JI145" s="125"/>
      <c r="JJ145" s="993"/>
      <c r="JK145" s="993"/>
      <c r="JL145" s="993"/>
      <c r="JM145" s="993"/>
      <c r="JN145" s="993"/>
      <c r="JO145" s="993"/>
      <c r="JP145" s="993"/>
      <c r="JQ145" s="993"/>
      <c r="JR145" s="993"/>
      <c r="JS145" s="993"/>
      <c r="JT145" s="993"/>
      <c r="JU145" s="993"/>
      <c r="JV145" s="993"/>
      <c r="JW145" s="993"/>
      <c r="JX145" s="993"/>
      <c r="JY145" s="993"/>
      <c r="JZ145" s="993"/>
      <c r="KA145" s="993"/>
      <c r="KB145" s="993"/>
      <c r="KC145" s="993"/>
      <c r="KD145" s="993"/>
      <c r="KE145" s="993"/>
      <c r="KF145" s="993"/>
      <c r="KG145" s="993"/>
      <c r="KH145" s="993"/>
      <c r="KI145" s="993"/>
      <c r="KJ145" s="993"/>
      <c r="KK145" s="993"/>
      <c r="KL145" s="993"/>
      <c r="KM145" s="993"/>
      <c r="KN145" s="993"/>
      <c r="KO145" s="993"/>
      <c r="KP145" s="993"/>
      <c r="KQ145" s="993"/>
      <c r="KR145" s="993"/>
      <c r="KS145" s="993"/>
      <c r="KT145" s="993"/>
      <c r="KU145" s="993"/>
      <c r="KV145" s="993"/>
      <c r="KW145" s="993"/>
      <c r="KX145" s="993"/>
      <c r="KY145" s="993"/>
      <c r="KZ145" s="993"/>
      <c r="LA145" s="993"/>
      <c r="LB145" s="993"/>
      <c r="LC145" s="993"/>
      <c r="LD145" s="993"/>
      <c r="LE145" s="125"/>
      <c r="LF145" s="125"/>
      <c r="LG145" s="125"/>
      <c r="LH145" s="125"/>
      <c r="LI145" s="125"/>
      <c r="LJ145" s="125"/>
      <c r="LK145" s="125"/>
      <c r="LL145" s="125"/>
      <c r="LM145" s="125"/>
      <c r="LN145" s="125"/>
      <c r="LO145" s="125"/>
      <c r="LP145" s="125"/>
      <c r="LQ145" s="125"/>
      <c r="LR145" s="175"/>
      <c r="LS145" s="175"/>
      <c r="LT145" s="175"/>
      <c r="LU145" s="175"/>
      <c r="LV145" s="175"/>
      <c r="LW145" s="175"/>
      <c r="LX145" s="175"/>
      <c r="LY145" s="183"/>
      <c r="LZ145" s="183"/>
    </row>
    <row r="146" spans="1:338" ht="14.45" hidden="1" customHeight="1">
      <c r="A146" s="122">
        <v>45</v>
      </c>
      <c r="B146" s="122">
        <f>COUNTIFS($D$3:D146,D146,$F$3:F146,F146)</f>
        <v>1</v>
      </c>
      <c r="C146" s="184">
        <v>12336</v>
      </c>
      <c r="D146" s="398" t="s">
        <v>1355</v>
      </c>
      <c r="E146" s="188" t="s">
        <v>877</v>
      </c>
      <c r="F146" s="187">
        <v>485911402</v>
      </c>
      <c r="G146" s="125">
        <f>LEFT(H146,4)-CONCATENATE(IF(LEFT(F146, 2)&lt;MID(H146, 3, 4), 20, 19),LEFT(F146,2))</f>
        <v>72</v>
      </c>
      <c r="H146" s="398" t="s">
        <v>1356</v>
      </c>
      <c r="I146" s="389" t="s">
        <v>770</v>
      </c>
      <c r="J146" s="504" t="s">
        <v>477</v>
      </c>
      <c r="K146" s="188" t="s">
        <v>478</v>
      </c>
      <c r="L146" s="125">
        <v>22</v>
      </c>
      <c r="M146" s="188">
        <v>1</v>
      </c>
      <c r="N146" s="188" t="s">
        <v>513</v>
      </c>
      <c r="O146" s="125"/>
      <c r="P146" s="125" t="s">
        <v>576</v>
      </c>
      <c r="Q146" s="553"/>
      <c r="R146" s="553"/>
      <c r="S146" s="188"/>
      <c r="T146" s="554" t="s">
        <v>530</v>
      </c>
      <c r="U146" s="554"/>
      <c r="V146" s="555" t="s">
        <v>531</v>
      </c>
      <c r="W146" s="535"/>
      <c r="X146" s="557"/>
      <c r="Y146" s="557"/>
      <c r="Z146" s="1095"/>
      <c r="AA146" s="991" t="s">
        <v>779</v>
      </c>
      <c r="AB146" s="125"/>
      <c r="AC146" s="1014">
        <v>65</v>
      </c>
      <c r="AD146" s="1014">
        <v>1400</v>
      </c>
      <c r="AE146" s="993" t="s">
        <v>481</v>
      </c>
      <c r="AF146" s="993" t="s">
        <v>481</v>
      </c>
      <c r="AG146" s="824" t="s">
        <v>485</v>
      </c>
      <c r="AH146" s="232">
        <v>150</v>
      </c>
      <c r="AI146"/>
      <c r="AJ146"/>
      <c r="AM146"/>
      <c r="AO146" s="1024">
        <v>61.2</v>
      </c>
      <c r="AP146" s="137">
        <v>34</v>
      </c>
      <c r="AQ146" s="138">
        <v>3.02</v>
      </c>
      <c r="AR146" s="139">
        <f t="shared" si="73"/>
        <v>98.22</v>
      </c>
      <c r="AS146" s="140">
        <f t="shared" si="74"/>
        <v>1.8</v>
      </c>
      <c r="AT146" s="141">
        <f t="shared" si="75"/>
        <v>5.4359999999999999</v>
      </c>
      <c r="AU146" s="142">
        <f t="shared" si="76"/>
        <v>1.6531604538087519</v>
      </c>
      <c r="AV146" s="143">
        <f>AW146*AO146/100</f>
        <v>57.928720000000006</v>
      </c>
      <c r="AW146" s="143">
        <f>97-AY146-(CD146*100/AO146)</f>
        <v>94.654771241830062</v>
      </c>
      <c r="AX146" s="144">
        <v>0.57528000000000001</v>
      </c>
      <c r="AY146" s="143">
        <v>0.94</v>
      </c>
      <c r="AZ146" s="122" t="s">
        <v>487</v>
      </c>
      <c r="BA146" s="204">
        <v>23.4</v>
      </c>
      <c r="BB146" s="147" t="s">
        <v>487</v>
      </c>
      <c r="BC146" s="153">
        <v>9.1999999999999998E-2</v>
      </c>
      <c r="BD146" s="153"/>
      <c r="BE146" s="145"/>
      <c r="BF146" s="143"/>
      <c r="BG146" s="149">
        <v>5820</v>
      </c>
      <c r="BH146" s="233">
        <v>447</v>
      </c>
      <c r="BI146" s="234">
        <v>1.57</v>
      </c>
      <c r="BJ146" s="143">
        <v>46</v>
      </c>
      <c r="BK146" s="122">
        <v>53.9</v>
      </c>
      <c r="BL146" s="150">
        <f>BJ146/BK146</f>
        <v>0.85343228200371057</v>
      </c>
      <c r="BM146" s="206">
        <v>1.0900000000000001</v>
      </c>
      <c r="BN146" s="153">
        <f>BM146*100/AO146</f>
        <v>1.781045751633987</v>
      </c>
      <c r="BO146" s="122" t="s">
        <v>487</v>
      </c>
      <c r="BP146" s="122">
        <v>20.100000000000001</v>
      </c>
      <c r="BQ146" s="234">
        <v>34.647999999999996</v>
      </c>
      <c r="BR146" s="174">
        <v>85587</v>
      </c>
      <c r="BS146" s="153">
        <f>BX146+BZ146</f>
        <v>31.730000000000004</v>
      </c>
      <c r="BT146" s="158">
        <v>90.4</v>
      </c>
      <c r="BU146" s="158">
        <v>7449</v>
      </c>
      <c r="BV146" s="153">
        <f>100-BT146</f>
        <v>9.5999999999999943</v>
      </c>
      <c r="BW146" s="1039">
        <f>BY146+CA146+CC146</f>
        <v>33.874200000000002</v>
      </c>
      <c r="BX146" s="158">
        <v>8.6300000000000008</v>
      </c>
      <c r="BY146" s="145">
        <f>BX146*AP146/100</f>
        <v>2.9342000000000001</v>
      </c>
      <c r="BZ146" s="158">
        <v>23.1</v>
      </c>
      <c r="CA146" s="145">
        <f>BZ146*AP146/100</f>
        <v>7.854000000000001</v>
      </c>
      <c r="CB146" s="158">
        <v>67.900000000000006</v>
      </c>
      <c r="CC146" s="145">
        <f>CB146*AP146/100</f>
        <v>23.086000000000002</v>
      </c>
      <c r="CD146" s="145">
        <v>0.86</v>
      </c>
      <c r="CE146" s="151">
        <v>99.1</v>
      </c>
      <c r="CF146" s="235">
        <v>7831.5999999999995</v>
      </c>
      <c r="CG146" s="151">
        <v>95.3</v>
      </c>
      <c r="CH146" s="235">
        <v>6324.8</v>
      </c>
      <c r="CI146" s="151">
        <v>74.5</v>
      </c>
      <c r="CJ146" s="151">
        <v>81.400000000000006</v>
      </c>
      <c r="CK146" s="235">
        <v>3472</v>
      </c>
      <c r="CL146" s="143">
        <f>BX146/BZ146</f>
        <v>0.37359307359307359</v>
      </c>
      <c r="CM146" s="145"/>
      <c r="CN146" s="145"/>
      <c r="CO146" s="145"/>
      <c r="CP146" s="153"/>
      <c r="CQ146" s="145">
        <v>10.199999999999999</v>
      </c>
      <c r="CR146" s="143"/>
      <c r="CS146" s="143"/>
      <c r="CT146" s="145"/>
      <c r="CU146" s="236"/>
      <c r="CV146" s="236"/>
      <c r="CW146" s="145"/>
      <c r="CX146" s="145"/>
      <c r="CZ146" s="145"/>
      <c r="DB146" s="237" t="s">
        <v>301</v>
      </c>
      <c r="DC146" s="238"/>
      <c r="DD146" s="239" t="s">
        <v>1357</v>
      </c>
      <c r="DE146" s="125"/>
      <c r="DF146" s="125"/>
      <c r="DG146" s="125"/>
      <c r="DH146" s="414"/>
      <c r="DI146" s="125" t="s">
        <v>515</v>
      </c>
      <c r="DJ146" s="426" t="s">
        <v>485</v>
      </c>
      <c r="DK146" s="166">
        <v>2</v>
      </c>
      <c r="DL146" s="166"/>
      <c r="DM146" s="166"/>
      <c r="DN146" s="164">
        <v>0</v>
      </c>
      <c r="DO146" s="166"/>
      <c r="DP146" s="166"/>
      <c r="DQ146" s="166"/>
      <c r="DR146" s="165" t="s">
        <v>490</v>
      </c>
      <c r="DS146" s="125" t="s">
        <v>490</v>
      </c>
      <c r="DT146" s="125">
        <v>138</v>
      </c>
      <c r="DU146" s="125">
        <v>31.9</v>
      </c>
      <c r="DV146" s="125">
        <v>68.099999999999994</v>
      </c>
      <c r="DW146" s="125" t="s">
        <v>490</v>
      </c>
      <c r="DX146" s="125" t="s">
        <v>490</v>
      </c>
      <c r="DY146" s="125" t="s">
        <v>490</v>
      </c>
      <c r="DZ146" s="125" t="s">
        <v>490</v>
      </c>
      <c r="EA146" s="125">
        <v>0</v>
      </c>
      <c r="EC146" s="242"/>
      <c r="ED146" s="242"/>
      <c r="EE146" s="166">
        <v>22</v>
      </c>
      <c r="EF146" s="166">
        <v>25</v>
      </c>
      <c r="EG146" s="166">
        <v>3</v>
      </c>
      <c r="EH146" s="242"/>
      <c r="EI146" s="243" t="s">
        <v>538</v>
      </c>
      <c r="EJ146" s="243" t="s">
        <v>538</v>
      </c>
      <c r="EK146" s="167" t="s">
        <v>538</v>
      </c>
      <c r="EL146" s="166">
        <v>2</v>
      </c>
      <c r="EM146" s="166" t="s">
        <v>534</v>
      </c>
      <c r="EN146" s="166">
        <v>2</v>
      </c>
      <c r="EO146" s="166">
        <v>1</v>
      </c>
      <c r="EP146" s="242" t="s">
        <v>1208</v>
      </c>
      <c r="EQ146" s="1230">
        <v>43748</v>
      </c>
      <c r="ER146" s="559">
        <v>12336</v>
      </c>
      <c r="ES146" s="1109">
        <v>75</v>
      </c>
      <c r="ET146" s="1109">
        <v>23471</v>
      </c>
      <c r="EU146" s="1109">
        <v>17229</v>
      </c>
      <c r="EV146" s="1109">
        <v>40560</v>
      </c>
      <c r="EW146" s="1109">
        <v>1962</v>
      </c>
      <c r="EX146" s="634">
        <f>EW146/EU146*EV146/ES146</f>
        <v>61.585094898136859</v>
      </c>
      <c r="EY146" s="1075">
        <f>L146*EX146</f>
        <v>1354.8720877590108</v>
      </c>
      <c r="EZ146" s="1009"/>
      <c r="FA146" s="1009"/>
      <c r="FB146" s="1009"/>
      <c r="FC146" s="1009"/>
      <c r="FD146" s="1068"/>
      <c r="FE146" s="1068"/>
      <c r="FF146" s="1068"/>
      <c r="FG146" s="635"/>
      <c r="FH146" s="993"/>
      <c r="FI146" s="518"/>
      <c r="FJ146" s="519"/>
      <c r="FK146" s="1017"/>
      <c r="FL146" s="133"/>
      <c r="FM146" s="122"/>
      <c r="FN146" s="213">
        <f>AC146/1000</f>
        <v>6.5000000000000002E-2</v>
      </c>
      <c r="FP146" s="141">
        <f>EW146*100/ET146</f>
        <v>8.3592518426995017</v>
      </c>
      <c r="FQ146" s="247">
        <f>EX146/1000</f>
        <v>6.1585094898136857E-2</v>
      </c>
      <c r="FR146" s="170">
        <f>DT146/EX146</f>
        <v>2.2408019380055371</v>
      </c>
      <c r="FS146" s="174">
        <v>20</v>
      </c>
      <c r="FT146" s="183" t="s">
        <v>993</v>
      </c>
      <c r="FU146" s="183" t="s">
        <v>490</v>
      </c>
      <c r="FV146" s="183" t="s">
        <v>1358</v>
      </c>
      <c r="FW146" s="125">
        <v>0</v>
      </c>
      <c r="FX146" s="188" t="s">
        <v>538</v>
      </c>
      <c r="FY146" s="125">
        <v>1</v>
      </c>
      <c r="FZ146" s="183" t="s">
        <v>539</v>
      </c>
      <c r="GD146" s="125">
        <v>1</v>
      </c>
      <c r="GE146" s="248" t="s">
        <v>1359</v>
      </c>
      <c r="GF146" s="183" t="s">
        <v>541</v>
      </c>
      <c r="GG146" s="125">
        <v>0</v>
      </c>
      <c r="GH146" s="175">
        <v>0</v>
      </c>
      <c r="GI146" s="183" t="s">
        <v>1360</v>
      </c>
      <c r="GJ146" s="991"/>
      <c r="GK146" s="214">
        <v>43868</v>
      </c>
      <c r="GL146" s="1236" t="s">
        <v>497</v>
      </c>
      <c r="GM146" s="1231">
        <f>DATEDIF(EQ146,GK146,"m")</f>
        <v>3</v>
      </c>
      <c r="GN146" s="1147" t="s">
        <v>543</v>
      </c>
      <c r="GR146" s="1212"/>
      <c r="GS146" s="991"/>
      <c r="GT146" s="991"/>
      <c r="GV146" s="249">
        <v>0</v>
      </c>
      <c r="GW146" s="249">
        <v>0</v>
      </c>
      <c r="GX146" s="249">
        <v>304.10000000000002</v>
      </c>
      <c r="GY146" s="249">
        <v>0</v>
      </c>
      <c r="GZ146" s="249">
        <v>0</v>
      </c>
      <c r="HA146" s="249">
        <v>0</v>
      </c>
      <c r="HB146" s="249">
        <v>0</v>
      </c>
      <c r="HC146" s="249">
        <v>0</v>
      </c>
      <c r="HD146" s="249">
        <v>0</v>
      </c>
      <c r="HE146" s="249">
        <v>106</v>
      </c>
      <c r="HF146" s="249">
        <v>0</v>
      </c>
      <c r="HG146" s="249">
        <v>0</v>
      </c>
      <c r="HH146" s="249">
        <v>194.46</v>
      </c>
      <c r="HI146" s="1022">
        <v>1</v>
      </c>
      <c r="HJ146" s="1020">
        <v>13.1</v>
      </c>
      <c r="HK146" s="1020">
        <v>95.8</v>
      </c>
      <c r="HL146" s="1043">
        <v>11534</v>
      </c>
      <c r="HM146" s="1020">
        <v>41.1</v>
      </c>
      <c r="HN146" s="1020">
        <v>94</v>
      </c>
      <c r="HO146" s="1043">
        <v>4781</v>
      </c>
      <c r="HP146" s="1043">
        <v>1054</v>
      </c>
      <c r="HQ146" s="1020">
        <v>6.45</v>
      </c>
      <c r="HR146" s="1020">
        <v>69.900000000000006</v>
      </c>
      <c r="HS146" s="1020">
        <v>2.85</v>
      </c>
      <c r="HT146" s="1020">
        <v>73.7</v>
      </c>
      <c r="HU146" s="1020">
        <v>96.1</v>
      </c>
      <c r="HV146" s="1043">
        <v>4997</v>
      </c>
      <c r="HW146" s="1020">
        <v>89.9</v>
      </c>
      <c r="HX146" s="1020">
        <v>83.7</v>
      </c>
      <c r="HY146" s="1020">
        <v>54.8</v>
      </c>
      <c r="HZ146" s="1020">
        <v>34.9</v>
      </c>
      <c r="IA146" s="1020">
        <v>90.3</v>
      </c>
      <c r="IB146" s="1043">
        <v>2888</v>
      </c>
      <c r="IC146" s="1020">
        <v>9.66</v>
      </c>
      <c r="ID146" s="1020">
        <v>15.5</v>
      </c>
      <c r="IE146" s="1020">
        <v>86</v>
      </c>
      <c r="IF146" s="1020">
        <v>92.9</v>
      </c>
      <c r="IG146" s="1043">
        <v>13204</v>
      </c>
      <c r="IH146" s="1020">
        <v>70.5</v>
      </c>
      <c r="II146" s="1020">
        <v>2.4500000000000002</v>
      </c>
      <c r="IJ146" s="1020">
        <v>81.7</v>
      </c>
      <c r="IK146" s="1043">
        <v>2975</v>
      </c>
      <c r="IL146" s="1020">
        <v>3.34</v>
      </c>
      <c r="IM146" s="1020">
        <v>77.5</v>
      </c>
      <c r="IN146" s="1043">
        <v>3539</v>
      </c>
      <c r="IO146" s="1020">
        <v>78.8</v>
      </c>
      <c r="IP146" s="1020">
        <v>65.2</v>
      </c>
      <c r="IQ146" s="1020">
        <v>39.799999999999997</v>
      </c>
      <c r="IR146" s="1020">
        <v>19.399999999999999</v>
      </c>
      <c r="IS146" s="1020">
        <v>78.5</v>
      </c>
      <c r="IT146" s="1043">
        <v>2419</v>
      </c>
      <c r="IU146" s="1020">
        <v>10.8</v>
      </c>
      <c r="IV146" s="1020">
        <v>29.3</v>
      </c>
      <c r="IW146" s="1020">
        <v>41.4</v>
      </c>
      <c r="IX146" s="1020">
        <v>98.4</v>
      </c>
      <c r="IY146" s="1020">
        <v>2359</v>
      </c>
      <c r="IZ146" s="1020">
        <v>93.1</v>
      </c>
      <c r="JA146" s="1020">
        <v>5.62</v>
      </c>
      <c r="JB146" s="1020">
        <v>57.3</v>
      </c>
      <c r="JC146" s="1020">
        <v>5.8999999999999997E-2</v>
      </c>
      <c r="JD146" s="1043">
        <v>3</v>
      </c>
      <c r="JE146" s="992">
        <v>2</v>
      </c>
      <c r="JF146" s="992">
        <v>2</v>
      </c>
      <c r="JG146" s="183"/>
      <c r="JH146" s="183"/>
      <c r="JI146" s="249"/>
      <c r="JJ146" s="993"/>
      <c r="JK146" s="993"/>
      <c r="JL146" s="993"/>
      <c r="JM146" s="993"/>
      <c r="JN146" s="993"/>
      <c r="JO146" s="993"/>
      <c r="JP146" s="993"/>
      <c r="JQ146" s="993"/>
      <c r="JR146" s="993"/>
      <c r="JS146" s="993"/>
      <c r="JT146" s="993"/>
      <c r="JU146" s="993"/>
      <c r="JV146" s="993"/>
      <c r="JW146" s="993"/>
      <c r="JX146" s="993"/>
      <c r="JY146" s="993"/>
      <c r="JZ146" s="993"/>
      <c r="KA146" s="993"/>
      <c r="KB146" s="993"/>
      <c r="KC146" s="993"/>
      <c r="KD146" s="993"/>
      <c r="KE146" s="993"/>
      <c r="KF146" s="993"/>
      <c r="KG146" s="993"/>
      <c r="KH146" s="993"/>
      <c r="KI146" s="993"/>
      <c r="KJ146" s="993"/>
      <c r="KK146" s="993"/>
      <c r="KL146" s="993"/>
      <c r="KM146" s="993"/>
      <c r="KN146" s="993"/>
      <c r="KO146" s="993"/>
      <c r="KP146" s="993"/>
      <c r="KQ146" s="993"/>
      <c r="KR146" s="993"/>
      <c r="KS146" s="993"/>
      <c r="KT146" s="993"/>
      <c r="KU146" s="993"/>
      <c r="KV146" s="993"/>
      <c r="KW146" s="993"/>
      <c r="KX146" s="993"/>
      <c r="KY146" s="993"/>
      <c r="KZ146" s="993"/>
      <c r="LA146" s="993"/>
      <c r="LB146" s="993"/>
      <c r="LC146" s="993"/>
      <c r="LD146" s="993"/>
      <c r="LE146" s="125"/>
      <c r="LF146" s="175"/>
      <c r="LG146" s="175"/>
      <c r="LH146" s="175"/>
      <c r="LI146" s="175"/>
      <c r="LJ146" s="175"/>
      <c r="LK146" s="175"/>
      <c r="LL146" s="175"/>
      <c r="LM146" s="175"/>
      <c r="LN146" s="175"/>
      <c r="LO146" s="175"/>
      <c r="LP146" s="175"/>
      <c r="LQ146" s="175"/>
      <c r="LR146" s="175"/>
      <c r="LS146" s="175"/>
      <c r="LT146" s="175"/>
      <c r="LU146" s="175"/>
      <c r="LV146" s="175"/>
      <c r="LW146" s="175"/>
      <c r="LX146" s="175"/>
      <c r="LY146" s="183"/>
      <c r="LZ146" s="183"/>
    </row>
    <row r="147" spans="1:338" ht="14.45" hidden="1" customHeight="1">
      <c r="A147" s="122">
        <v>224</v>
      </c>
      <c r="B147" s="122">
        <f>COUNTIFS($D$3:D147,D147,$F$3:F147,F147)</f>
        <v>1</v>
      </c>
      <c r="C147" s="686">
        <v>7086</v>
      </c>
      <c r="D147" s="422" t="s">
        <v>1317</v>
      </c>
      <c r="E147" s="186" t="s">
        <v>805</v>
      </c>
      <c r="F147" s="521">
        <v>491213141</v>
      </c>
      <c r="G147" s="125">
        <v>68</v>
      </c>
      <c r="H147" s="422" t="s">
        <v>1285</v>
      </c>
      <c r="I147" s="269" t="s">
        <v>1318</v>
      </c>
      <c r="J147" s="190" t="s">
        <v>477</v>
      </c>
      <c r="K147" s="352" t="s">
        <v>478</v>
      </c>
      <c r="L147" s="225">
        <v>10</v>
      </c>
      <c r="M147" s="225">
        <v>1</v>
      </c>
      <c r="N147" s="225"/>
      <c r="O147" s="225"/>
      <c r="P147" s="192" t="s">
        <v>673</v>
      </c>
      <c r="Q147" s="192"/>
      <c r="R147" s="192"/>
      <c r="S147" s="197" t="s">
        <v>550</v>
      </c>
      <c r="T147" s="195" t="s">
        <v>481</v>
      </c>
      <c r="U147" s="196" t="s">
        <v>660</v>
      </c>
      <c r="V147" s="197" t="s">
        <v>481</v>
      </c>
      <c r="W147" s="198" t="s">
        <v>483</v>
      </c>
      <c r="X147" s="999" t="s">
        <v>484</v>
      </c>
      <c r="Y147" s="999" t="s">
        <v>653</v>
      </c>
      <c r="Z147" s="199"/>
      <c r="AA147" s="200"/>
      <c r="AB147" s="301">
        <v>128</v>
      </c>
      <c r="AC147" s="864"/>
      <c r="AD147" s="864"/>
      <c r="AE147" s="864"/>
      <c r="AF147" s="864"/>
      <c r="AG147" s="862" t="s">
        <v>507</v>
      </c>
      <c r="AH147" s="1155" t="s">
        <v>591</v>
      </c>
      <c r="AI147" s="122">
        <v>43.2</v>
      </c>
      <c r="AJ147" s="122">
        <v>94.4</v>
      </c>
      <c r="AK147" s="134">
        <v>40.780800000000006</v>
      </c>
      <c r="AL147" s="122">
        <v>20270</v>
      </c>
      <c r="AM147" s="135">
        <v>8.1080000000000005</v>
      </c>
      <c r="AN147" s="122">
        <v>4</v>
      </c>
      <c r="AO147" s="1024">
        <v>15.8</v>
      </c>
      <c r="AP147" s="137">
        <v>79.900000000000006</v>
      </c>
      <c r="AQ147" s="138">
        <v>2.97</v>
      </c>
      <c r="AR147" s="139">
        <f t="shared" si="73"/>
        <v>98.67</v>
      </c>
      <c r="AS147" s="140">
        <f t="shared" si="74"/>
        <v>0.19774718397997496</v>
      </c>
      <c r="AT147" s="141">
        <f t="shared" si="75"/>
        <v>0.58730913642052562</v>
      </c>
      <c r="AU147" s="142">
        <f t="shared" si="76"/>
        <v>0.19066006998913962</v>
      </c>
      <c r="AV147" s="143">
        <v>14.61</v>
      </c>
      <c r="AW147" s="143">
        <f>95-AY147</f>
        <v>92.468354430379748</v>
      </c>
      <c r="AX147" s="144">
        <v>0.4</v>
      </c>
      <c r="AY147" s="145">
        <f>AX147*100/AO147</f>
        <v>2.5316455696202529</v>
      </c>
      <c r="AZ147" s="338"/>
      <c r="BA147" s="204"/>
      <c r="BB147" s="305">
        <v>4.8000000000000001E-2</v>
      </c>
      <c r="BC147" s="148"/>
      <c r="BD147" s="148"/>
      <c r="BG147" s="145"/>
      <c r="BI147" s="234">
        <v>0.23</v>
      </c>
      <c r="BJ147" s="143">
        <v>50.5</v>
      </c>
      <c r="BK147" s="143">
        <v>48.5</v>
      </c>
      <c r="BL147" s="150">
        <v>1.0390390390390392</v>
      </c>
      <c r="BM147" s="151" t="s">
        <v>487</v>
      </c>
      <c r="BN147" s="122" t="s">
        <v>487</v>
      </c>
      <c r="BO147" s="149" t="s">
        <v>487</v>
      </c>
      <c r="BP147" s="152">
        <v>28.000000000000004</v>
      </c>
      <c r="BQ147" s="307">
        <v>27.800000000000004</v>
      </c>
      <c r="BR147" s="218">
        <v>47625.71428571429</v>
      </c>
      <c r="BS147" s="153">
        <f>BX147+BZ147</f>
        <v>43.8</v>
      </c>
      <c r="BT147" s="152">
        <v>84.6</v>
      </c>
      <c r="BU147" s="218">
        <v>4709.6000000000004</v>
      </c>
      <c r="BV147" s="152">
        <f>100-BT147</f>
        <v>15.400000000000006</v>
      </c>
      <c r="BW147" s="1039">
        <f>BY147+CA147+CC147</f>
        <v>79.740200000000016</v>
      </c>
      <c r="BX147" s="152">
        <v>21.1</v>
      </c>
      <c r="BY147" s="145">
        <f>BX147*AP147/100</f>
        <v>16.858900000000002</v>
      </c>
      <c r="BZ147" s="152">
        <v>22.7</v>
      </c>
      <c r="CA147" s="145">
        <f>BZ147*AP147/100</f>
        <v>18.1373</v>
      </c>
      <c r="CB147" s="152">
        <v>56</v>
      </c>
      <c r="CC147" s="145">
        <f>CB147*AP147/100</f>
        <v>44.744000000000007</v>
      </c>
      <c r="CD147" s="208"/>
      <c r="CE147" s="264">
        <v>85.9</v>
      </c>
      <c r="CF147" s="265">
        <v>7227.4444444444443</v>
      </c>
      <c r="CG147" s="264">
        <v>68.7</v>
      </c>
      <c r="CH147" s="265">
        <v>5617.7894736842109</v>
      </c>
      <c r="CI147" s="264">
        <v>6.17</v>
      </c>
      <c r="CJ147" s="264">
        <v>37.299999999999997</v>
      </c>
      <c r="CK147" s="265">
        <v>6230.6111111111113</v>
      </c>
      <c r="CL147" s="143">
        <f>BX147/BZ147</f>
        <v>0.92951541850220276</v>
      </c>
      <c r="CM147" s="145"/>
      <c r="CN147" s="145"/>
      <c r="CO147" s="145"/>
      <c r="CP147" s="148"/>
      <c r="CT147" s="145"/>
      <c r="CU147" s="145"/>
      <c r="CV147" s="145"/>
      <c r="CW147" s="145"/>
      <c r="CX147" s="145"/>
      <c r="CY147" s="158"/>
      <c r="CZ147" s="145"/>
      <c r="DA147" s="158">
        <v>2</v>
      </c>
      <c r="DB147" s="158" t="s">
        <v>488</v>
      </c>
      <c r="DE147" s="308">
        <v>95.12261196</v>
      </c>
      <c r="DF147" s="308">
        <v>28.939588279999999</v>
      </c>
      <c r="DG147" s="308">
        <v>0</v>
      </c>
      <c r="DH147" s="579">
        <v>0</v>
      </c>
      <c r="DI147" s="160" t="s">
        <v>489</v>
      </c>
      <c r="DJ147" s="309" t="s">
        <v>507</v>
      </c>
      <c r="DK147" s="162">
        <v>2</v>
      </c>
      <c r="DL147" s="163" t="s">
        <v>476</v>
      </c>
      <c r="DM147" s="163" t="s">
        <v>476</v>
      </c>
      <c r="DN147" s="164">
        <v>0</v>
      </c>
      <c r="DO147" s="163">
        <v>0</v>
      </c>
      <c r="DP147" s="168" t="s">
        <v>490</v>
      </c>
      <c r="DQ147" s="163" t="s">
        <v>490</v>
      </c>
      <c r="DR147" s="165" t="s">
        <v>490</v>
      </c>
      <c r="DS147" s="125" t="s">
        <v>490</v>
      </c>
      <c r="DT147" s="125">
        <v>128</v>
      </c>
      <c r="DU147" s="125">
        <v>0.36699999999999999</v>
      </c>
      <c r="DV147" s="125">
        <v>0.63300000000000001</v>
      </c>
      <c r="DW147" s="125" t="s">
        <v>490</v>
      </c>
      <c r="DX147" s="125" t="s">
        <v>490</v>
      </c>
      <c r="DY147" s="125" t="s">
        <v>490</v>
      </c>
      <c r="DZ147" s="125" t="s">
        <v>490</v>
      </c>
      <c r="EA147" s="125">
        <v>0</v>
      </c>
      <c r="EC147" s="163">
        <v>2</v>
      </c>
      <c r="ED147" s="163">
        <v>1</v>
      </c>
      <c r="EE147" s="166">
        <v>10</v>
      </c>
      <c r="EF147" s="163">
        <v>20</v>
      </c>
      <c r="EG147" s="163">
        <v>2</v>
      </c>
      <c r="EH147" s="163">
        <v>0</v>
      </c>
      <c r="EI147" s="163">
        <v>175</v>
      </c>
      <c r="EJ147" s="163">
        <v>96</v>
      </c>
      <c r="EK147" s="167">
        <f>EJ147/(EI147*EI147*0.01*0.01)</f>
        <v>31.346938775510203</v>
      </c>
      <c r="EL147" s="163">
        <v>2</v>
      </c>
      <c r="EM147" s="168" t="s">
        <v>490</v>
      </c>
      <c r="EN147" s="163">
        <v>2</v>
      </c>
      <c r="EO147" s="163">
        <v>2</v>
      </c>
      <c r="EP147" s="163">
        <v>4</v>
      </c>
      <c r="EQ147" s="1238">
        <v>42884</v>
      </c>
      <c r="ER147" s="580">
        <v>7086</v>
      </c>
      <c r="ES147" s="1083"/>
      <c r="ET147" s="1083"/>
      <c r="EU147" s="1083"/>
      <c r="EV147" s="1083"/>
      <c r="EW147" s="1083"/>
      <c r="EX147" s="637"/>
      <c r="EY147" s="1135"/>
      <c r="EZ147" s="1083">
        <v>150</v>
      </c>
      <c r="FA147" s="1083">
        <v>49685</v>
      </c>
      <c r="FB147" s="1083">
        <v>10</v>
      </c>
      <c r="FC147" s="1074">
        <v>33.123333333333335</v>
      </c>
      <c r="FD147" s="1140">
        <v>14.309280000000001</v>
      </c>
      <c r="FE147" s="1140"/>
      <c r="FF147" s="1135"/>
      <c r="FG147" s="638">
        <v>8.9452439256202965</v>
      </c>
      <c r="FH147" s="1081"/>
      <c r="FI147" s="590" t="e">
        <v>#DIV/0!</v>
      </c>
      <c r="FJ147" s="645">
        <v>128</v>
      </c>
      <c r="FK147" s="1124" t="s">
        <v>663</v>
      </c>
      <c r="FL147" s="133"/>
      <c r="FM147" s="122">
        <v>43.2</v>
      </c>
      <c r="FP147" s="172">
        <v>43.2</v>
      </c>
      <c r="FQ147" s="213">
        <f>FD147/1000</f>
        <v>1.4309280000000001E-2</v>
      </c>
      <c r="FR147" s="133"/>
      <c r="FS147" s="133"/>
      <c r="GF147" s="175"/>
      <c r="GJ147" s="991"/>
      <c r="GK147" s="528">
        <v>42992</v>
      </c>
      <c r="GL147" s="1260" t="s">
        <v>497</v>
      </c>
      <c r="GM147" s="1231">
        <f>DATEDIF(EQ147,GK147,"m")</f>
        <v>3</v>
      </c>
      <c r="GN147" s="1147"/>
      <c r="GP147" s="179">
        <v>2.1016549590871203</v>
      </c>
      <c r="GR147" s="991"/>
      <c r="GS147" s="991"/>
      <c r="GT147" s="991"/>
      <c r="GU147" s="122"/>
      <c r="HI147" s="991"/>
      <c r="HJ147" s="991"/>
      <c r="HK147" s="991"/>
      <c r="HL147" s="991"/>
      <c r="HM147" s="991"/>
      <c r="HN147" s="991"/>
      <c r="HO147" s="1022"/>
      <c r="HP147" s="1022"/>
      <c r="HQ147" s="991"/>
      <c r="HR147" s="991"/>
      <c r="HS147" s="991"/>
      <c r="HT147" s="991"/>
      <c r="HU147" s="991"/>
      <c r="HV147" s="991"/>
      <c r="HW147" s="991"/>
      <c r="HX147" s="991"/>
      <c r="HY147" s="991"/>
      <c r="HZ147" s="991"/>
      <c r="IA147" s="991"/>
      <c r="IB147" s="1022"/>
      <c r="IC147" s="991"/>
      <c r="ID147" s="991"/>
      <c r="IE147" s="991"/>
      <c r="IF147" s="991"/>
      <c r="IG147" s="991"/>
      <c r="IH147" s="991"/>
      <c r="II147" s="991"/>
      <c r="IJ147" s="991"/>
      <c r="IK147" s="1022"/>
      <c r="IL147" s="991"/>
      <c r="IM147" s="991"/>
      <c r="IN147" s="1022"/>
      <c r="IO147" s="991"/>
      <c r="IP147" s="991"/>
      <c r="IQ147" s="991"/>
      <c r="IR147" s="991"/>
      <c r="IS147" s="991"/>
      <c r="IT147" s="1022"/>
      <c r="IU147" s="991"/>
      <c r="IV147" s="991"/>
      <c r="IW147" s="991"/>
      <c r="IX147" s="991"/>
      <c r="IY147" s="991"/>
      <c r="IZ147" s="991"/>
      <c r="JA147" s="991"/>
      <c r="JB147" s="991"/>
      <c r="JC147" s="991"/>
      <c r="JD147" s="991"/>
      <c r="JE147" s="991"/>
      <c r="JF147" s="991"/>
      <c r="JG147" s="125"/>
      <c r="JH147" s="125"/>
      <c r="JI147" s="125"/>
      <c r="JJ147" s="993"/>
      <c r="JK147" s="993"/>
      <c r="JL147" s="993"/>
      <c r="JM147" s="993"/>
      <c r="JN147" s="993"/>
      <c r="JO147" s="993"/>
      <c r="JP147" s="993"/>
      <c r="JQ147" s="993"/>
      <c r="JR147" s="993"/>
      <c r="JS147" s="993"/>
      <c r="JT147" s="993"/>
      <c r="JU147" s="993"/>
      <c r="JV147" s="993"/>
      <c r="JW147" s="993"/>
      <c r="JX147" s="993"/>
      <c r="JY147" s="993"/>
      <c r="JZ147" s="993"/>
      <c r="KA147" s="993"/>
      <c r="KB147" s="993"/>
      <c r="KC147" s="993"/>
      <c r="KD147" s="993"/>
      <c r="KE147" s="993"/>
      <c r="KF147" s="993"/>
      <c r="KG147" s="993"/>
      <c r="KH147" s="993"/>
      <c r="KI147" s="993"/>
      <c r="KJ147" s="993"/>
      <c r="KK147" s="993"/>
      <c r="KL147" s="993"/>
      <c r="KM147" s="993"/>
      <c r="KN147" s="993"/>
      <c r="KO147" s="993"/>
      <c r="KP147" s="993"/>
      <c r="KQ147" s="993"/>
      <c r="KR147" s="993"/>
      <c r="KS147" s="993"/>
      <c r="KT147" s="993"/>
      <c r="KU147" s="993"/>
      <c r="KV147" s="993"/>
      <c r="KW147" s="993"/>
      <c r="KX147" s="993"/>
      <c r="KY147" s="993"/>
      <c r="KZ147" s="993"/>
      <c r="LA147" s="993"/>
      <c r="LB147" s="993"/>
      <c r="LC147" s="993"/>
      <c r="LD147" s="993"/>
      <c r="LE147" s="125"/>
      <c r="LF147" s="125"/>
      <c r="LG147" s="125"/>
      <c r="LH147" s="125"/>
      <c r="LI147" s="125"/>
      <c r="LJ147" s="125"/>
      <c r="LK147" s="125"/>
      <c r="LL147" s="125"/>
      <c r="LM147" s="125"/>
      <c r="LN147" s="125"/>
      <c r="LO147" s="125"/>
      <c r="LP147" s="125"/>
      <c r="LQ147" s="125"/>
      <c r="LR147" s="175"/>
      <c r="LS147" s="175"/>
      <c r="LT147" s="175"/>
      <c r="LU147" s="175"/>
      <c r="LV147" s="175"/>
      <c r="LW147" s="175"/>
      <c r="LX147" s="175"/>
      <c r="LY147" s="183"/>
      <c r="LZ147" s="183"/>
    </row>
    <row r="148" spans="1:338" ht="14.45" hidden="1" customHeight="1">
      <c r="A148" s="122">
        <v>169</v>
      </c>
      <c r="B148" s="122">
        <f>COUNTIFS($D$3:D148,D148,$F$3:F148,F148)</f>
        <v>2</v>
      </c>
      <c r="C148" s="686">
        <v>6747</v>
      </c>
      <c r="D148" s="422" t="s">
        <v>1304</v>
      </c>
      <c r="E148" s="225" t="s">
        <v>671</v>
      </c>
      <c r="F148" s="521">
        <v>511219201</v>
      </c>
      <c r="G148" s="125">
        <v>66</v>
      </c>
      <c r="H148" s="422" t="s">
        <v>1305</v>
      </c>
      <c r="I148" s="269" t="s">
        <v>1306</v>
      </c>
      <c r="J148" s="190" t="s">
        <v>477</v>
      </c>
      <c r="K148" s="352" t="s">
        <v>478</v>
      </c>
      <c r="L148" s="186" t="s">
        <v>1307</v>
      </c>
      <c r="M148" s="186" t="s">
        <v>1308</v>
      </c>
      <c r="N148" s="225"/>
      <c r="O148" s="225"/>
      <c r="P148" s="192" t="s">
        <v>798</v>
      </c>
      <c r="Q148" s="192"/>
      <c r="R148" s="192"/>
      <c r="S148" s="324" t="s">
        <v>550</v>
      </c>
      <c r="T148" s="324" t="s">
        <v>481</v>
      </c>
      <c r="U148" s="325" t="s">
        <v>482</v>
      </c>
      <c r="V148" s="324" t="s">
        <v>481</v>
      </c>
      <c r="W148" s="326" t="s">
        <v>483</v>
      </c>
      <c r="X148" s="1094" t="s">
        <v>481</v>
      </c>
      <c r="Y148" s="1094" t="s">
        <v>653</v>
      </c>
      <c r="Z148" s="319"/>
      <c r="AA148" s="225"/>
      <c r="AB148" s="337">
        <v>2679</v>
      </c>
      <c r="AC148" s="1013"/>
      <c r="AD148" s="1013"/>
      <c r="AE148" s="1013"/>
      <c r="AF148" s="1013"/>
      <c r="AG148" s="1017" t="s">
        <v>562</v>
      </c>
      <c r="AH148" s="1009"/>
      <c r="AI148" s="122">
        <v>65.2</v>
      </c>
      <c r="AJ148" s="122">
        <v>93</v>
      </c>
      <c r="AK148" s="134">
        <v>60.636000000000003</v>
      </c>
      <c r="AL148" s="122">
        <v>86793</v>
      </c>
      <c r="AM148" s="135" t="e">
        <v>#VALUE!</v>
      </c>
      <c r="AN148" s="122">
        <v>4</v>
      </c>
      <c r="AO148" s="1024">
        <v>34.799999999999997</v>
      </c>
      <c r="AP148" s="137">
        <v>8.39</v>
      </c>
      <c r="AQ148" s="138">
        <v>54.6</v>
      </c>
      <c r="AR148" s="139">
        <f t="shared" si="73"/>
        <v>97.789999999999992</v>
      </c>
      <c r="AS148" s="140">
        <f t="shared" si="74"/>
        <v>4.1477949940405239</v>
      </c>
      <c r="AT148" s="141">
        <f t="shared" si="75"/>
        <v>226.46960667461261</v>
      </c>
      <c r="AU148" s="142">
        <f t="shared" si="76"/>
        <v>0.55246864581679622</v>
      </c>
      <c r="AV148" s="143">
        <v>32.659999999999997</v>
      </c>
      <c r="AW148" s="143">
        <f>95-AY148</f>
        <v>93.850574712643677</v>
      </c>
      <c r="AX148" s="144">
        <v>0.4</v>
      </c>
      <c r="AY148" s="145">
        <f>AX148*100/AO148</f>
        <v>1.149425287356322</v>
      </c>
      <c r="BA148" s="146" t="s">
        <v>487</v>
      </c>
      <c r="BC148" s="148"/>
      <c r="BD148" s="148"/>
      <c r="BG148" s="145"/>
      <c r="BJ148" s="149">
        <v>24.5</v>
      </c>
      <c r="BK148" s="149">
        <v>75.5</v>
      </c>
      <c r="BL148" s="306">
        <v>0.32450331125827814</v>
      </c>
      <c r="BM148" s="151" t="s">
        <v>487</v>
      </c>
      <c r="BN148" s="122" t="s">
        <v>487</v>
      </c>
      <c r="BO148" s="149" t="s">
        <v>487</v>
      </c>
      <c r="BP148" s="143">
        <v>12.4</v>
      </c>
      <c r="BQ148" s="147">
        <v>18.799999999999997</v>
      </c>
      <c r="BR148" s="152"/>
      <c r="BS148" s="289"/>
      <c r="BT148" s="154"/>
      <c r="BU148" s="152"/>
      <c r="BV148" s="154"/>
      <c r="BW148" s="1128"/>
      <c r="BX148" s="154"/>
      <c r="BY148" s="154"/>
      <c r="BZ148" s="154"/>
      <c r="CA148" s="154"/>
      <c r="CB148" s="154"/>
      <c r="CC148" s="154"/>
      <c r="CD148" s="154"/>
      <c r="CF148"/>
      <c r="CM148" s="145"/>
      <c r="CN148" s="145"/>
      <c r="CO148" s="145"/>
      <c r="CP148" s="148"/>
      <c r="CT148" s="145"/>
      <c r="CU148" s="145"/>
      <c r="CV148" s="145"/>
      <c r="CW148" s="145"/>
      <c r="CX148" s="145"/>
      <c r="CY148" s="149"/>
      <c r="CZ148" s="145"/>
      <c r="DA148" s="149">
        <v>3</v>
      </c>
      <c r="DB148" s="149" t="s">
        <v>1237</v>
      </c>
      <c r="DE148" s="308"/>
      <c r="DF148" s="308"/>
      <c r="DG148" s="308"/>
      <c r="DH148" s="579"/>
      <c r="DI148" s="339" t="s">
        <v>489</v>
      </c>
      <c r="DJ148" s="161" t="s">
        <v>562</v>
      </c>
      <c r="DK148" s="162">
        <v>2</v>
      </c>
      <c r="DL148" s="163" t="s">
        <v>676</v>
      </c>
      <c r="DM148" s="163" t="s">
        <v>476</v>
      </c>
      <c r="DN148" s="164" t="s">
        <v>516</v>
      </c>
      <c r="DO148" s="163">
        <v>0</v>
      </c>
      <c r="DP148" s="168" t="s">
        <v>490</v>
      </c>
      <c r="DQ148" s="163" t="s">
        <v>490</v>
      </c>
      <c r="DR148" s="165" t="s">
        <v>490</v>
      </c>
      <c r="DS148" s="125" t="s">
        <v>490</v>
      </c>
      <c r="DT148" s="125">
        <v>2679</v>
      </c>
      <c r="DU148" s="125">
        <v>0.435</v>
      </c>
      <c r="DV148" s="125">
        <v>0.56499999999999995</v>
      </c>
      <c r="DW148" s="125" t="s">
        <v>490</v>
      </c>
      <c r="DX148" s="125" t="s">
        <v>490</v>
      </c>
      <c r="DY148" s="125" t="s">
        <v>490</v>
      </c>
      <c r="DZ148" s="125" t="s">
        <v>490</v>
      </c>
      <c r="EA148" s="125">
        <v>0</v>
      </c>
      <c r="EC148" s="163">
        <v>3</v>
      </c>
      <c r="ED148" s="163" t="s">
        <v>980</v>
      </c>
      <c r="EE148" s="166">
        <v>11</v>
      </c>
      <c r="EF148" s="163">
        <v>15</v>
      </c>
      <c r="EG148" s="163">
        <v>2</v>
      </c>
      <c r="EH148" s="163">
        <v>1</v>
      </c>
      <c r="EI148" s="163">
        <v>183</v>
      </c>
      <c r="EJ148" s="163">
        <v>107</v>
      </c>
      <c r="EK148" s="167">
        <f>EJ148/(EI148*EI148*0.01*0.01)</f>
        <v>31.950789811579924</v>
      </c>
      <c r="EL148" s="163">
        <v>1</v>
      </c>
      <c r="EM148" s="168" t="s">
        <v>490</v>
      </c>
      <c r="EN148" s="169">
        <v>3</v>
      </c>
      <c r="EO148" s="163">
        <v>2</v>
      </c>
      <c r="EP148" s="163">
        <v>6</v>
      </c>
      <c r="EQ148" s="1238">
        <v>42810</v>
      </c>
      <c r="ER148" s="580">
        <v>6747</v>
      </c>
      <c r="ES148" s="991"/>
      <c r="ET148" s="991"/>
      <c r="EU148" s="991"/>
      <c r="EV148" s="991"/>
      <c r="EW148" s="991"/>
      <c r="EX148" s="739"/>
      <c r="EY148" s="1067"/>
      <c r="EZ148" s="991"/>
      <c r="FA148" s="991"/>
      <c r="FB148" s="991"/>
      <c r="FC148" s="991"/>
      <c r="FD148" s="1067"/>
      <c r="FE148" s="1067"/>
      <c r="FF148" s="1067"/>
      <c r="FG148" s="740"/>
      <c r="FH148" s="1084"/>
      <c r="FI148" s="590"/>
      <c r="FJ148" s="606">
        <v>2679</v>
      </c>
      <c r="FK148" s="1017" t="s">
        <v>562</v>
      </c>
      <c r="FL148" s="133"/>
      <c r="FM148" s="122"/>
      <c r="FP148" s="172"/>
      <c r="FQ148" s="173">
        <f>DT148/1000</f>
        <v>2.6789999999999998</v>
      </c>
      <c r="FR148" s="133"/>
      <c r="FS148" s="133"/>
      <c r="GF148" s="175"/>
      <c r="GJ148" s="991"/>
      <c r="GK148" s="866">
        <v>42909</v>
      </c>
      <c r="GL148" s="1260" t="s">
        <v>497</v>
      </c>
      <c r="GM148" s="1231">
        <f>DATEDIF(EQ148,GK148,"m")</f>
        <v>3</v>
      </c>
      <c r="GN148" s="1147"/>
      <c r="GR148" s="991"/>
      <c r="GS148" s="991"/>
      <c r="GT148" s="991"/>
      <c r="GU148" s="122"/>
      <c r="HI148" s="991"/>
      <c r="HJ148" s="991"/>
      <c r="HK148" s="991"/>
      <c r="HL148" s="991"/>
      <c r="HM148" s="991"/>
      <c r="HN148" s="991"/>
      <c r="HO148" s="1022"/>
      <c r="HP148" s="1022"/>
      <c r="HQ148" s="991"/>
      <c r="HR148" s="991"/>
      <c r="HS148" s="991"/>
      <c r="HT148" s="991"/>
      <c r="HU148" s="991"/>
      <c r="HV148" s="991"/>
      <c r="HW148" s="991"/>
      <c r="HX148" s="991"/>
      <c r="HY148" s="991"/>
      <c r="HZ148" s="991"/>
      <c r="IA148" s="991"/>
      <c r="IB148" s="1022"/>
      <c r="IC148" s="991"/>
      <c r="ID148" s="991"/>
      <c r="IE148" s="991"/>
      <c r="IF148" s="991"/>
      <c r="IG148" s="991"/>
      <c r="IH148" s="991"/>
      <c r="II148" s="991"/>
      <c r="IJ148" s="991"/>
      <c r="IK148" s="1022"/>
      <c r="IL148" s="991"/>
      <c r="IM148" s="991"/>
      <c r="IN148" s="1022"/>
      <c r="IO148" s="991"/>
      <c r="IP148" s="991"/>
      <c r="IQ148" s="991"/>
      <c r="IR148" s="991"/>
      <c r="IS148" s="991"/>
      <c r="IT148" s="1022"/>
      <c r="IU148" s="991"/>
      <c r="IV148" s="991"/>
      <c r="IW148" s="991"/>
      <c r="IX148" s="991"/>
      <c r="IY148" s="991"/>
      <c r="IZ148" s="991"/>
      <c r="JA148" s="991"/>
      <c r="JB148" s="991"/>
      <c r="JC148" s="991"/>
      <c r="JD148" s="991"/>
      <c r="JE148" s="991"/>
      <c r="JF148" s="991"/>
      <c r="JG148" s="125"/>
      <c r="JH148" s="125"/>
      <c r="JI148" s="125"/>
      <c r="JJ148" s="993"/>
      <c r="JK148" s="993"/>
      <c r="JL148" s="993"/>
      <c r="JM148" s="993"/>
      <c r="JN148" s="993"/>
      <c r="JO148" s="993"/>
      <c r="JP148" s="993"/>
      <c r="JQ148" s="993"/>
      <c r="JR148" s="993"/>
      <c r="JS148" s="993"/>
      <c r="JT148" s="993"/>
      <c r="JU148" s="993"/>
      <c r="JV148" s="993"/>
      <c r="JW148" s="993"/>
      <c r="JX148" s="993"/>
      <c r="JY148" s="993"/>
      <c r="JZ148" s="993"/>
      <c r="KA148" s="993"/>
      <c r="KB148" s="993"/>
      <c r="KC148" s="993"/>
      <c r="KD148" s="993"/>
      <c r="KE148" s="993"/>
      <c r="KF148" s="993"/>
      <c r="KG148" s="993"/>
      <c r="KH148" s="993"/>
      <c r="KI148" s="993"/>
      <c r="KJ148" s="993"/>
      <c r="KK148" s="993"/>
      <c r="KL148" s="993"/>
      <c r="KM148" s="993"/>
      <c r="KN148" s="993"/>
      <c r="KO148" s="993"/>
      <c r="KP148" s="993"/>
      <c r="KQ148" s="993"/>
      <c r="KR148" s="993"/>
      <c r="KS148" s="993"/>
      <c r="KT148" s="993"/>
      <c r="KU148" s="993"/>
      <c r="KV148" s="993"/>
      <c r="KW148" s="993"/>
      <c r="KX148" s="993"/>
      <c r="KY148" s="993"/>
      <c r="KZ148" s="993"/>
      <c r="LA148" s="993"/>
      <c r="LB148" s="993"/>
      <c r="LC148" s="993"/>
      <c r="LD148" s="993"/>
      <c r="LE148" s="125"/>
      <c r="LF148" s="125"/>
      <c r="LG148" s="125"/>
      <c r="LH148" s="125"/>
      <c r="LI148" s="125"/>
      <c r="LJ148" s="125"/>
      <c r="LK148" s="125"/>
      <c r="LL148" s="125"/>
      <c r="LM148" s="125"/>
      <c r="LN148" s="125"/>
      <c r="LO148" s="125"/>
      <c r="LP148" s="125"/>
      <c r="LQ148" s="125"/>
      <c r="LR148" s="175"/>
      <c r="LS148" s="175"/>
      <c r="LT148" s="175"/>
      <c r="LU148" s="175"/>
      <c r="LV148" s="175"/>
      <c r="LW148" s="175"/>
      <c r="LX148" s="175"/>
      <c r="LY148" s="183"/>
      <c r="LZ148" s="183"/>
    </row>
    <row r="149" spans="1:338" ht="14.45" hidden="1" customHeight="1">
      <c r="A149" s="122">
        <v>143</v>
      </c>
      <c r="B149" s="122">
        <f>COUNTIFS($D$3:D149,D149,$F$3:F149,F149)</f>
        <v>1</v>
      </c>
      <c r="C149" s="268">
        <v>6602</v>
      </c>
      <c r="D149" s="398" t="s">
        <v>1296</v>
      </c>
      <c r="E149" s="125" t="s">
        <v>877</v>
      </c>
      <c r="F149" s="187">
        <v>5560251686</v>
      </c>
      <c r="G149" s="125">
        <v>62</v>
      </c>
      <c r="H149" s="398" t="s">
        <v>650</v>
      </c>
      <c r="I149" s="572" t="s">
        <v>1297</v>
      </c>
      <c r="J149" s="504" t="s">
        <v>477</v>
      </c>
      <c r="K149" s="175" t="s">
        <v>478</v>
      </c>
      <c r="L149" s="125">
        <v>4</v>
      </c>
      <c r="M149" s="125" t="s">
        <v>1298</v>
      </c>
      <c r="N149" s="125"/>
      <c r="O149" s="125"/>
      <c r="P149" s="553" t="s">
        <v>652</v>
      </c>
      <c r="Q149" s="553"/>
      <c r="R149" s="553"/>
      <c r="S149" s="547" t="s">
        <v>550</v>
      </c>
      <c r="T149" s="547" t="s">
        <v>481</v>
      </c>
      <c r="U149" s="639" t="s">
        <v>482</v>
      </c>
      <c r="V149" s="547" t="s">
        <v>481</v>
      </c>
      <c r="W149" s="640" t="s">
        <v>483</v>
      </c>
      <c r="X149" s="683" t="s">
        <v>481</v>
      </c>
      <c r="Y149" s="683" t="s">
        <v>653</v>
      </c>
      <c r="Z149" s="1007"/>
      <c r="AA149" s="991"/>
      <c r="AB149" s="301">
        <v>63</v>
      </c>
      <c r="AC149" s="131"/>
      <c r="AD149" s="131"/>
      <c r="AE149" s="131"/>
      <c r="AF149" s="131"/>
      <c r="AG149" s="1017" t="s">
        <v>507</v>
      </c>
      <c r="AH149" s="1009"/>
      <c r="AI149" s="122">
        <v>35.700000000000003</v>
      </c>
      <c r="AJ149" s="122">
        <v>80.099999999999994</v>
      </c>
      <c r="AK149" s="134">
        <v>28.595700000000001</v>
      </c>
      <c r="AL149" s="122">
        <v>6259</v>
      </c>
      <c r="AM149" s="135">
        <v>6.2590000000000003</v>
      </c>
      <c r="AN149" s="122">
        <v>4</v>
      </c>
      <c r="AO149" s="1024">
        <v>56</v>
      </c>
      <c r="AP149" s="137">
        <v>38.799999999999997</v>
      </c>
      <c r="AQ149" s="138">
        <v>0.4</v>
      </c>
      <c r="AR149" s="139">
        <f t="shared" si="73"/>
        <v>95.2</v>
      </c>
      <c r="AS149" s="140">
        <f t="shared" si="74"/>
        <v>1.4432989690721651</v>
      </c>
      <c r="AT149" s="141">
        <f t="shared" si="75"/>
        <v>0.57731958762886604</v>
      </c>
      <c r="AU149" s="142">
        <f t="shared" si="76"/>
        <v>1.4285714285714288</v>
      </c>
      <c r="AV149" s="143">
        <v>52.1</v>
      </c>
      <c r="AW149" s="143">
        <f>95-AY149</f>
        <v>93.035714285714292</v>
      </c>
      <c r="AX149" s="144">
        <v>1.1000000000000001</v>
      </c>
      <c r="AY149" s="143">
        <f>AX149*100/AO149</f>
        <v>1.9642857142857146</v>
      </c>
      <c r="BA149" s="146" t="s">
        <v>487</v>
      </c>
      <c r="BC149" s="148"/>
      <c r="BD149" s="148"/>
      <c r="BG149" s="145"/>
      <c r="BI149" s="234" t="s">
        <v>487</v>
      </c>
      <c r="BJ149" s="149">
        <v>26.7</v>
      </c>
      <c r="BK149" s="149">
        <v>73.099999999999994</v>
      </c>
      <c r="BL149" s="306">
        <v>0.36525307797537621</v>
      </c>
      <c r="BM149" s="151" t="s">
        <v>487</v>
      </c>
      <c r="BN149" s="122" t="s">
        <v>487</v>
      </c>
      <c r="BO149" s="149" t="s">
        <v>487</v>
      </c>
      <c r="BP149" s="143">
        <v>64</v>
      </c>
      <c r="BQ149" s="234">
        <v>78.900000000000006</v>
      </c>
      <c r="BR149" s="152"/>
      <c r="BS149" s="153">
        <f>BX149+BZ149</f>
        <v>15.02</v>
      </c>
      <c r="BT149" s="154">
        <v>80.8</v>
      </c>
      <c r="BU149" s="152"/>
      <c r="BV149" s="154">
        <f>100-BT149</f>
        <v>19.200000000000003</v>
      </c>
      <c r="BW149" s="1039">
        <f>BY149+CA149+CC149</f>
        <v>38.613759999999999</v>
      </c>
      <c r="BX149" s="154">
        <v>5.97</v>
      </c>
      <c r="BY149" s="145">
        <f>BX149*AP149/100</f>
        <v>2.3163599999999995</v>
      </c>
      <c r="BZ149" s="154">
        <v>9.0500000000000007</v>
      </c>
      <c r="CA149" s="145">
        <f>BZ149*AP149/100</f>
        <v>3.5114000000000001</v>
      </c>
      <c r="CB149" s="154">
        <v>84.5</v>
      </c>
      <c r="CC149" s="145">
        <f>CB149*AP149/100</f>
        <v>32.786000000000001</v>
      </c>
      <c r="CD149" s="154"/>
      <c r="CE149" s="151">
        <v>96.9</v>
      </c>
      <c r="CF149" s="156"/>
      <c r="CG149" s="151">
        <v>98</v>
      </c>
      <c r="CH149" s="151"/>
      <c r="CI149" s="151">
        <v>35.700000000000003</v>
      </c>
      <c r="CJ149" s="151">
        <v>45.2</v>
      </c>
      <c r="CK149" s="151"/>
      <c r="CL149" s="143">
        <f>BX149/BZ149</f>
        <v>0.65966850828729273</v>
      </c>
      <c r="CM149" s="145"/>
      <c r="CN149" s="145"/>
      <c r="CO149" s="145"/>
      <c r="CP149" s="148"/>
      <c r="CT149" s="145"/>
      <c r="CU149" s="145"/>
      <c r="CV149" s="145"/>
      <c r="CW149" s="145"/>
      <c r="CX149" s="145"/>
      <c r="CY149" s="149"/>
      <c r="CZ149" s="145"/>
      <c r="DA149" s="149">
        <v>2</v>
      </c>
      <c r="DB149" s="158" t="s">
        <v>301</v>
      </c>
      <c r="DE149" s="308"/>
      <c r="DF149" s="308"/>
      <c r="DG149" s="308"/>
      <c r="DH149" s="579"/>
      <c r="DI149" s="296" t="s">
        <v>515</v>
      </c>
      <c r="DJ149" s="309" t="s">
        <v>507</v>
      </c>
      <c r="DK149" s="162">
        <v>2</v>
      </c>
      <c r="DL149" s="163" t="s">
        <v>1297</v>
      </c>
      <c r="DM149" s="163" t="s">
        <v>1297</v>
      </c>
      <c r="DN149" s="164">
        <v>0</v>
      </c>
      <c r="DO149" s="163">
        <v>0</v>
      </c>
      <c r="DP149" s="168" t="s">
        <v>490</v>
      </c>
      <c r="DQ149" s="163" t="s">
        <v>490</v>
      </c>
      <c r="DR149" s="165" t="s">
        <v>490</v>
      </c>
      <c r="DS149" s="125" t="s">
        <v>490</v>
      </c>
      <c r="DT149" s="125">
        <v>63</v>
      </c>
      <c r="DU149" s="125">
        <v>14.3</v>
      </c>
      <c r="DV149" s="125">
        <v>85.7</v>
      </c>
      <c r="DW149" s="125">
        <v>2.1</v>
      </c>
      <c r="DX149" s="125">
        <v>66.599999999999994</v>
      </c>
      <c r="DY149" s="125" t="s">
        <v>490</v>
      </c>
      <c r="DZ149" s="125">
        <v>2.97</v>
      </c>
      <c r="EA149" s="125">
        <v>0</v>
      </c>
      <c r="EB149" s="310"/>
      <c r="EC149" s="163">
        <v>2</v>
      </c>
      <c r="ED149" s="163" t="s">
        <v>1298</v>
      </c>
      <c r="EE149" s="166">
        <v>4</v>
      </c>
      <c r="EF149" s="163">
        <v>12</v>
      </c>
      <c r="EG149" s="163">
        <v>2</v>
      </c>
      <c r="EH149" s="163">
        <v>0</v>
      </c>
      <c r="EI149" s="163">
        <v>165</v>
      </c>
      <c r="EJ149" s="163">
        <v>72</v>
      </c>
      <c r="EK149" s="167">
        <f>EJ149/(EI149*EI149*0.01*0.01)</f>
        <v>26.446280991735534</v>
      </c>
      <c r="EL149" s="163">
        <v>0</v>
      </c>
      <c r="EM149" s="168" t="s">
        <v>490</v>
      </c>
      <c r="EN149" s="169">
        <v>2</v>
      </c>
      <c r="EO149" s="163">
        <v>1</v>
      </c>
      <c r="EP149" s="163">
        <v>4</v>
      </c>
      <c r="EQ149" s="1238">
        <v>42794</v>
      </c>
      <c r="ER149" s="580">
        <v>6602</v>
      </c>
      <c r="ES149" s="991"/>
      <c r="ET149" s="991"/>
      <c r="EU149" s="991"/>
      <c r="EV149" s="991"/>
      <c r="EW149" s="991"/>
      <c r="EX149" s="739"/>
      <c r="EY149" s="1067"/>
      <c r="EZ149" s="991"/>
      <c r="FA149" s="991"/>
      <c r="FB149" s="991"/>
      <c r="FC149" s="991"/>
      <c r="FD149" s="1067"/>
      <c r="FE149" s="1067"/>
      <c r="FF149" s="1067"/>
      <c r="FG149" s="740"/>
      <c r="FH149" s="1084"/>
      <c r="FI149" s="590"/>
      <c r="FJ149" s="645">
        <v>63</v>
      </c>
      <c r="FK149" s="626" t="s">
        <v>507</v>
      </c>
      <c r="FL149" s="133"/>
      <c r="FM149" s="122"/>
      <c r="FN149" s="311"/>
      <c r="FO149" s="312"/>
      <c r="FP149" s="172"/>
      <c r="FQ149" s="173">
        <f>DT149/1000</f>
        <v>6.3E-2</v>
      </c>
      <c r="FR149" s="312"/>
      <c r="FS149" s="312"/>
      <c r="FT149" s="313"/>
      <c r="FU149" s="313"/>
      <c r="FV149" s="313"/>
      <c r="FW149" s="314"/>
      <c r="FX149" s="314"/>
      <c r="FY149" s="314"/>
      <c r="FZ149" s="313"/>
      <c r="GA149" s="313"/>
      <c r="GB149" s="313"/>
      <c r="GC149" s="313"/>
      <c r="GD149" s="314"/>
      <c r="GE149" s="313"/>
      <c r="GF149" s="313"/>
      <c r="GG149" s="314"/>
      <c r="GH149" s="313"/>
      <c r="GI149" s="313"/>
      <c r="GJ149" s="1130"/>
      <c r="GK149" s="294">
        <v>42887</v>
      </c>
      <c r="GL149" s="1260" t="s">
        <v>497</v>
      </c>
      <c r="GM149" s="1231">
        <f>DATEDIF(EQ149,GK149,"m")</f>
        <v>3</v>
      </c>
      <c r="GN149" s="1147"/>
      <c r="GO149" s="314"/>
      <c r="GP149" s="340">
        <v>2.1</v>
      </c>
      <c r="GQ149" s="314"/>
      <c r="GR149" s="1130"/>
      <c r="GS149" s="1130"/>
      <c r="GT149" s="1130"/>
      <c r="GU149" s="122"/>
      <c r="HI149" s="991"/>
      <c r="HJ149" s="991"/>
      <c r="HK149" s="991"/>
      <c r="HL149" s="991"/>
      <c r="HM149" s="991"/>
      <c r="HN149" s="991"/>
      <c r="HO149" s="1022"/>
      <c r="HP149" s="1022"/>
      <c r="HQ149" s="991"/>
      <c r="HR149" s="991"/>
      <c r="HS149" s="991"/>
      <c r="HT149" s="991"/>
      <c r="HU149" s="991"/>
      <c r="HV149" s="991"/>
      <c r="HW149" s="991"/>
      <c r="HX149" s="991"/>
      <c r="HY149" s="991"/>
      <c r="HZ149" s="991"/>
      <c r="IA149" s="991"/>
      <c r="IB149" s="1022"/>
      <c r="IC149" s="991"/>
      <c r="ID149" s="991"/>
      <c r="IE149" s="991"/>
      <c r="IF149" s="991"/>
      <c r="IG149" s="991"/>
      <c r="IH149" s="991"/>
      <c r="II149" s="991"/>
      <c r="IJ149" s="991"/>
      <c r="IK149" s="1022"/>
      <c r="IL149" s="991"/>
      <c r="IM149" s="991"/>
      <c r="IN149" s="1022"/>
      <c r="IO149" s="991"/>
      <c r="IP149" s="991"/>
      <c r="IQ149" s="991"/>
      <c r="IR149" s="991"/>
      <c r="IS149" s="991"/>
      <c r="IT149" s="1022"/>
      <c r="IU149" s="991"/>
      <c r="IV149" s="991"/>
      <c r="IW149" s="991"/>
      <c r="IX149" s="991"/>
      <c r="IY149" s="991"/>
      <c r="IZ149" s="991"/>
      <c r="JA149" s="991"/>
      <c r="JB149" s="991"/>
      <c r="JC149" s="991"/>
      <c r="JD149" s="991"/>
      <c r="JE149" s="991"/>
      <c r="JF149" s="991"/>
      <c r="JG149" s="125"/>
      <c r="JH149" s="125"/>
      <c r="JI149" s="125"/>
      <c r="JJ149" s="993"/>
      <c r="JK149" s="993"/>
      <c r="JL149" s="993"/>
      <c r="JM149" s="993"/>
      <c r="JN149" s="993"/>
      <c r="JO149" s="993"/>
      <c r="JP149" s="993"/>
      <c r="JQ149" s="993"/>
      <c r="JR149" s="993"/>
      <c r="JS149" s="993"/>
      <c r="JT149" s="993"/>
      <c r="JU149" s="993"/>
      <c r="JV149" s="993"/>
      <c r="JW149" s="993"/>
      <c r="JX149" s="993"/>
      <c r="JY149" s="993"/>
      <c r="JZ149" s="993"/>
      <c r="KA149" s="993"/>
      <c r="KB149" s="993"/>
      <c r="KC149" s="993"/>
      <c r="KD149" s="993"/>
      <c r="KE149" s="993"/>
      <c r="KF149" s="993"/>
      <c r="KG149" s="993"/>
      <c r="KH149" s="993"/>
      <c r="KI149" s="993"/>
      <c r="KJ149" s="993"/>
      <c r="KK149" s="993"/>
      <c r="KL149" s="993"/>
      <c r="KM149" s="993"/>
      <c r="KN149" s="993"/>
      <c r="KO149" s="993"/>
      <c r="KP149" s="993"/>
      <c r="KQ149" s="993"/>
      <c r="KR149" s="993"/>
      <c r="KS149" s="993"/>
      <c r="KT149" s="993"/>
      <c r="KU149" s="993"/>
      <c r="KV149" s="993"/>
      <c r="KW149" s="993"/>
      <c r="KX149" s="993"/>
      <c r="KY149" s="993"/>
      <c r="KZ149" s="993"/>
      <c r="LA149" s="993"/>
      <c r="LB149" s="993"/>
      <c r="LC149" s="993"/>
      <c r="LD149" s="993"/>
      <c r="LE149" s="125"/>
      <c r="LF149" s="125"/>
      <c r="LG149" s="125"/>
      <c r="LH149" s="125"/>
      <c r="LI149" s="125"/>
      <c r="LJ149" s="125"/>
      <c r="LK149" s="125"/>
      <c r="LL149" s="125"/>
      <c r="LM149" s="125"/>
      <c r="LN149" s="125"/>
      <c r="LO149" s="125"/>
      <c r="LP149" s="125"/>
      <c r="LQ149" s="125"/>
      <c r="LR149" s="313"/>
      <c r="LS149" s="313"/>
      <c r="LT149" s="313"/>
      <c r="LU149" s="313"/>
      <c r="LV149" s="313"/>
      <c r="LW149" s="313"/>
      <c r="LX149" s="313"/>
      <c r="LY149" s="183"/>
      <c r="LZ149" s="183"/>
    </row>
    <row r="150" spans="1:338" s="1351" customFormat="1" ht="14.45" hidden="1" customHeight="1">
      <c r="A150" s="209">
        <v>187</v>
      </c>
      <c r="B150" s="209">
        <f>COUNTIFS($D$3:D150,D150,$F$3:F150,F150)</f>
        <v>1</v>
      </c>
      <c r="C150" s="1338">
        <v>6852</v>
      </c>
      <c r="D150" s="532" t="s">
        <v>1309</v>
      </c>
      <c r="E150" s="164" t="s">
        <v>1310</v>
      </c>
      <c r="F150" s="164">
        <v>6404271181</v>
      </c>
      <c r="G150" s="164">
        <v>53</v>
      </c>
      <c r="H150" s="532" t="s">
        <v>802</v>
      </c>
      <c r="I150" s="1370" t="s">
        <v>1311</v>
      </c>
      <c r="J150" s="1407" t="s">
        <v>477</v>
      </c>
      <c r="K150" s="1408" t="s">
        <v>478</v>
      </c>
      <c r="L150" s="1409">
        <v>30</v>
      </c>
      <c r="M150" s="1409">
        <v>2</v>
      </c>
      <c r="N150" s="1409"/>
      <c r="O150" s="314"/>
      <c r="P150" s="657" t="s">
        <v>624</v>
      </c>
      <c r="Q150" s="657"/>
      <c r="R150" s="657"/>
      <c r="S150" s="658" t="s">
        <v>550</v>
      </c>
      <c r="T150" s="659" t="s">
        <v>1056</v>
      </c>
      <c r="U150" s="660" t="s">
        <v>482</v>
      </c>
      <c r="V150" s="658" t="s">
        <v>481</v>
      </c>
      <c r="W150" s="661" t="s">
        <v>1312</v>
      </c>
      <c r="X150" s="658" t="s">
        <v>484</v>
      </c>
      <c r="Y150" s="658" t="s">
        <v>653</v>
      </c>
      <c r="Z150" s="1290"/>
      <c r="AA150" s="1130"/>
      <c r="AB150" s="337">
        <v>7348</v>
      </c>
      <c r="AC150" s="966"/>
      <c r="AD150" s="966"/>
      <c r="AE150" s="966"/>
      <c r="AF150" s="966"/>
      <c r="AG150" s="1146" t="s">
        <v>507</v>
      </c>
      <c r="AH150" s="444" t="s">
        <v>1057</v>
      </c>
      <c r="AI150" s="445">
        <v>90.1</v>
      </c>
      <c r="AJ150" s="310">
        <v>85.7</v>
      </c>
      <c r="AK150" s="134">
        <v>77.215699999999998</v>
      </c>
      <c r="AL150" s="310">
        <v>296016</v>
      </c>
      <c r="AM150" s="135">
        <v>49.335999999999999</v>
      </c>
      <c r="AN150" s="310">
        <v>5</v>
      </c>
      <c r="AO150" s="1024">
        <v>2.92</v>
      </c>
      <c r="AP150" s="137">
        <v>5.49</v>
      </c>
      <c r="AQ150" s="138">
        <v>89.8</v>
      </c>
      <c r="AR150" s="139">
        <f t="shared" si="73"/>
        <v>98.21</v>
      </c>
      <c r="AS150" s="140">
        <f t="shared" si="74"/>
        <v>0.53187613843351544</v>
      </c>
      <c r="AT150" s="141">
        <f t="shared" si="75"/>
        <v>47.762477231329683</v>
      </c>
      <c r="AU150" s="142">
        <f t="shared" si="76"/>
        <v>3.0643299401826005E-2</v>
      </c>
      <c r="AV150" s="662">
        <v>2.6739999999999999</v>
      </c>
      <c r="AW150" s="143">
        <f>95-AY150</f>
        <v>91.575342465753423</v>
      </c>
      <c r="AX150" s="663">
        <v>0.1</v>
      </c>
      <c r="AY150" s="145">
        <f>AX150*100/AO150</f>
        <v>3.4246575342465753</v>
      </c>
      <c r="AZ150" s="310"/>
      <c r="BA150" s="664"/>
      <c r="BB150" s="665"/>
      <c r="BC150" s="148"/>
      <c r="BD150" s="148"/>
      <c r="BE150" s="310"/>
      <c r="BF150" s="310"/>
      <c r="BG150" s="145"/>
      <c r="BH150" s="310"/>
      <c r="BI150" s="665"/>
      <c r="BJ150" s="149">
        <v>55.8</v>
      </c>
      <c r="BK150" s="149">
        <v>44</v>
      </c>
      <c r="BL150" s="150">
        <v>1.2681818181818181</v>
      </c>
      <c r="BM150" s="206">
        <v>0</v>
      </c>
      <c r="BN150" s="153">
        <f t="shared" ref="BN150:BN155" si="80">BM150*100/AO150</f>
        <v>0</v>
      </c>
      <c r="BO150" s="149" t="s">
        <v>487</v>
      </c>
      <c r="BP150" s="662">
        <v>23.4</v>
      </c>
      <c r="BQ150" s="665">
        <v>46.65</v>
      </c>
      <c r="BR150" s="152"/>
      <c r="BS150" s="208"/>
      <c r="BT150" s="208"/>
      <c r="BU150" s="152"/>
      <c r="BV150" s="208"/>
      <c r="BW150" s="1056"/>
      <c r="BX150" s="208"/>
      <c r="BY150" s="208"/>
      <c r="BZ150" s="208"/>
      <c r="CA150" s="208"/>
      <c r="CB150" s="208"/>
      <c r="CC150" s="208"/>
      <c r="CD150" s="208"/>
      <c r="CE150" s="310"/>
      <c r="CF150" s="310"/>
      <c r="CG150" s="310"/>
      <c r="CH150" s="310"/>
      <c r="CI150" s="310"/>
      <c r="CJ150" s="310"/>
      <c r="CK150" s="310"/>
      <c r="CL150" s="310"/>
      <c r="CM150" s="145"/>
      <c r="CN150" s="145"/>
      <c r="CO150" s="145"/>
      <c r="CP150" s="148"/>
      <c r="CQ150" s="310"/>
      <c r="CR150" s="310"/>
      <c r="CS150" s="310"/>
      <c r="CT150" s="145"/>
      <c r="CU150" s="145"/>
      <c r="CV150" s="145"/>
      <c r="CW150" s="145"/>
      <c r="CX150" s="145"/>
      <c r="CY150" s="666"/>
      <c r="CZ150" s="145"/>
      <c r="DA150" s="666">
        <v>5</v>
      </c>
      <c r="DB150" s="666" t="s">
        <v>508</v>
      </c>
      <c r="DC150" s="667"/>
      <c r="DD150" s="667"/>
      <c r="DE150" s="308"/>
      <c r="DF150" s="308"/>
      <c r="DG150" s="308"/>
      <c r="DH150" s="579"/>
      <c r="DI150" s="1356" t="s">
        <v>489</v>
      </c>
      <c r="DJ150" s="1389" t="s">
        <v>507</v>
      </c>
      <c r="DK150" s="162">
        <v>2</v>
      </c>
      <c r="DL150" s="163" t="s">
        <v>476</v>
      </c>
      <c r="DM150" s="163" t="s">
        <v>476</v>
      </c>
      <c r="DN150" s="164">
        <v>1</v>
      </c>
      <c r="DO150" s="163">
        <v>0</v>
      </c>
      <c r="DP150" s="1344" t="s">
        <v>490</v>
      </c>
      <c r="DQ150" s="163" t="s">
        <v>490</v>
      </c>
      <c r="DR150" s="165" t="s">
        <v>490</v>
      </c>
      <c r="DS150" s="125" t="s">
        <v>490</v>
      </c>
      <c r="DT150" s="125">
        <v>7348</v>
      </c>
      <c r="DU150" s="125">
        <v>11.2</v>
      </c>
      <c r="DV150" s="125">
        <v>88.8</v>
      </c>
      <c r="DW150" s="125" t="s">
        <v>490</v>
      </c>
      <c r="DX150" s="125" t="s">
        <v>490</v>
      </c>
      <c r="DY150" s="125" t="s">
        <v>490</v>
      </c>
      <c r="DZ150" s="125" t="s">
        <v>490</v>
      </c>
      <c r="EA150" s="125">
        <v>0</v>
      </c>
      <c r="EB150" s="122"/>
      <c r="EC150" s="163">
        <v>3</v>
      </c>
      <c r="ED150" s="163">
        <v>2</v>
      </c>
      <c r="EE150" s="166">
        <v>30</v>
      </c>
      <c r="EF150" s="163" t="s">
        <v>490</v>
      </c>
      <c r="EG150" s="163">
        <v>3</v>
      </c>
      <c r="EH150" s="163">
        <v>0</v>
      </c>
      <c r="EI150" s="163">
        <v>185</v>
      </c>
      <c r="EJ150" s="163">
        <v>122</v>
      </c>
      <c r="EK150" s="167">
        <f>EJ150/(EI150*EI150*0.01*0.01)</f>
        <v>35.64645726807889</v>
      </c>
      <c r="EL150" s="163">
        <v>2</v>
      </c>
      <c r="EM150" s="1344" t="s">
        <v>490</v>
      </c>
      <c r="EN150" s="169">
        <v>3</v>
      </c>
      <c r="EO150" s="163">
        <v>1</v>
      </c>
      <c r="EP150" s="163" t="s">
        <v>490</v>
      </c>
      <c r="EQ150" s="1410">
        <v>42837</v>
      </c>
      <c r="ER150" s="580">
        <v>6852</v>
      </c>
      <c r="ES150" s="1130"/>
      <c r="ET150" s="1130"/>
      <c r="EU150" s="1130"/>
      <c r="EV150" s="1130"/>
      <c r="EW150" s="1130"/>
      <c r="EX150" s="1133"/>
      <c r="EY150" s="1134"/>
      <c r="EZ150" s="1130"/>
      <c r="FA150" s="1130"/>
      <c r="FB150" s="1130"/>
      <c r="FC150" s="1130"/>
      <c r="FD150" s="1134"/>
      <c r="FE150" s="1134"/>
      <c r="FF150" s="1134"/>
      <c r="FG150" s="970"/>
      <c r="FH150" s="1143"/>
      <c r="FI150" s="590"/>
      <c r="FJ150" s="606">
        <v>7348</v>
      </c>
      <c r="FK150" s="1333" t="s">
        <v>507</v>
      </c>
      <c r="FL150" s="444" t="s">
        <v>1057</v>
      </c>
      <c r="FM150" s="445"/>
      <c r="FN150" s="171"/>
      <c r="FO150" s="133"/>
      <c r="FP150" s="172"/>
      <c r="FQ150" s="173">
        <f>DT150/1000</f>
        <v>7.3479999999999999</v>
      </c>
      <c r="FR150" s="133"/>
      <c r="FS150" s="174">
        <v>10</v>
      </c>
      <c r="FT150" s="175"/>
      <c r="FU150" s="175" t="s">
        <v>580</v>
      </c>
      <c r="FV150" s="175" t="s">
        <v>1313</v>
      </c>
      <c r="FW150" s="125">
        <v>0</v>
      </c>
      <c r="FX150" s="125">
        <v>3</v>
      </c>
      <c r="FY150" s="125">
        <v>0</v>
      </c>
      <c r="FZ150" s="175" t="s">
        <v>1314</v>
      </c>
      <c r="GA150" s="175"/>
      <c r="GB150" s="175"/>
      <c r="GC150" s="175"/>
      <c r="GD150" s="125">
        <v>0</v>
      </c>
      <c r="GE150" s="175"/>
      <c r="GF150" s="175" t="s">
        <v>1315</v>
      </c>
      <c r="GG150" s="125">
        <v>0</v>
      </c>
      <c r="GH150" s="175">
        <v>0</v>
      </c>
      <c r="GI150" s="175" t="s">
        <v>1316</v>
      </c>
      <c r="GJ150" s="1061"/>
      <c r="GK150" s="294">
        <v>42936</v>
      </c>
      <c r="GL150" s="1411" t="s">
        <v>497</v>
      </c>
      <c r="GM150" s="1406">
        <f>DATEDIF(EQ150,GK150,"m")</f>
        <v>3</v>
      </c>
      <c r="GN150" s="1147"/>
      <c r="GO150" s="125"/>
      <c r="GP150" s="668">
        <v>2.3077106750000005</v>
      </c>
      <c r="GQ150" s="125"/>
      <c r="GR150" s="991"/>
      <c r="GS150" s="992">
        <v>0.63200000000000001</v>
      </c>
      <c r="GT150" s="991"/>
      <c r="GU150" s="122"/>
      <c r="GV150" s="125"/>
      <c r="GW150" s="125"/>
      <c r="GX150" s="125"/>
      <c r="GY150" s="125"/>
      <c r="GZ150" s="125"/>
      <c r="HA150" s="125"/>
      <c r="HB150" s="125"/>
      <c r="HC150" s="125"/>
      <c r="HD150" s="125"/>
      <c r="HE150" s="125"/>
      <c r="HF150" s="125"/>
      <c r="HG150" s="125"/>
      <c r="HH150" s="125"/>
      <c r="HI150" s="991"/>
      <c r="HJ150" s="991"/>
      <c r="HK150" s="991"/>
      <c r="HL150" s="991"/>
      <c r="HM150" s="991"/>
      <c r="HN150" s="991"/>
      <c r="HO150" s="1022"/>
      <c r="HP150" s="1022"/>
      <c r="HQ150" s="991"/>
      <c r="HR150" s="991"/>
      <c r="HS150" s="991"/>
      <c r="HT150" s="991"/>
      <c r="HU150" s="991"/>
      <c r="HV150" s="991"/>
      <c r="HW150" s="991"/>
      <c r="HX150" s="991"/>
      <c r="HY150" s="991"/>
      <c r="HZ150" s="991"/>
      <c r="IA150" s="991"/>
      <c r="IB150" s="1022"/>
      <c r="IC150" s="991"/>
      <c r="ID150" s="991"/>
      <c r="IE150" s="991"/>
      <c r="IF150" s="991"/>
      <c r="IG150" s="991"/>
      <c r="IH150" s="991"/>
      <c r="II150" s="991"/>
      <c r="IJ150" s="991"/>
      <c r="IK150" s="1022"/>
      <c r="IL150" s="991"/>
      <c r="IM150" s="991"/>
      <c r="IN150" s="1022"/>
      <c r="IO150" s="991"/>
      <c r="IP150" s="991"/>
      <c r="IQ150" s="991"/>
      <c r="IR150" s="991"/>
      <c r="IS150" s="991"/>
      <c r="IT150" s="1022"/>
      <c r="IU150" s="991"/>
      <c r="IV150" s="991"/>
      <c r="IW150" s="991"/>
      <c r="IX150" s="991"/>
      <c r="IY150" s="991"/>
      <c r="IZ150" s="991"/>
      <c r="JA150" s="991"/>
      <c r="JB150" s="991"/>
      <c r="JC150" s="991"/>
      <c r="JD150" s="991"/>
      <c r="JE150" s="991"/>
      <c r="JF150" s="991"/>
      <c r="JG150" s="1342" t="s">
        <v>497</v>
      </c>
      <c r="JH150" s="1342" t="s">
        <v>2124</v>
      </c>
      <c r="JI150" s="1342"/>
      <c r="JJ150" s="1373" t="s">
        <v>2125</v>
      </c>
      <c r="JK150" s="993"/>
      <c r="JL150" s="993"/>
      <c r="JM150" s="993"/>
      <c r="JN150" s="993"/>
      <c r="JO150" s="993"/>
      <c r="JP150" s="993"/>
      <c r="JQ150" s="993"/>
      <c r="JR150" s="993"/>
      <c r="JS150" s="993"/>
      <c r="JT150" s="993"/>
      <c r="JU150" s="993"/>
      <c r="JV150" s="993"/>
      <c r="JW150" s="993"/>
      <c r="JX150" s="993"/>
      <c r="JY150" s="993"/>
      <c r="JZ150" s="993"/>
      <c r="KA150" s="993"/>
      <c r="KB150" s="993"/>
      <c r="KC150" s="993"/>
      <c r="KD150" s="993"/>
      <c r="KE150" s="993"/>
      <c r="KF150" s="993"/>
      <c r="KG150" s="993"/>
      <c r="KH150" s="993"/>
      <c r="KI150" s="993"/>
      <c r="KJ150" s="993"/>
      <c r="KK150" s="993"/>
      <c r="KL150" s="993"/>
      <c r="KM150" s="993"/>
      <c r="KN150" s="993"/>
      <c r="KO150" s="993"/>
      <c r="KP150" s="993"/>
      <c r="KQ150" s="993"/>
      <c r="KR150" s="993"/>
      <c r="KS150" s="993"/>
      <c r="KT150" s="993"/>
      <c r="KU150" s="993"/>
      <c r="KV150" s="993"/>
      <c r="KW150" s="993"/>
      <c r="KX150" s="993"/>
      <c r="KY150" s="993"/>
      <c r="KZ150" s="993"/>
      <c r="LA150" s="993"/>
      <c r="LB150" s="993"/>
      <c r="LC150" s="993"/>
      <c r="LD150" s="993"/>
      <c r="LE150" s="1342" t="s">
        <v>2125</v>
      </c>
      <c r="LF150" s="1342" t="s">
        <v>484</v>
      </c>
      <c r="LG150" s="1342" t="s">
        <v>484</v>
      </c>
      <c r="LH150" s="1342" t="s">
        <v>2085</v>
      </c>
      <c r="LI150" s="1342"/>
      <c r="LJ150" s="1342">
        <v>0</v>
      </c>
      <c r="LK150" s="1342" t="s">
        <v>484</v>
      </c>
      <c r="LL150" s="1342" t="s">
        <v>484</v>
      </c>
      <c r="LM150" s="1342">
        <v>0</v>
      </c>
      <c r="LN150" s="1342"/>
      <c r="LO150" s="1342"/>
      <c r="LP150" s="1342"/>
      <c r="LQ150" s="1342"/>
      <c r="LR150" s="1440"/>
      <c r="LS150" s="1440"/>
      <c r="LT150" s="1440"/>
      <c r="LU150" s="1440"/>
      <c r="LV150" s="1440"/>
      <c r="LW150" s="1440"/>
      <c r="LX150" s="1440" t="s">
        <v>484</v>
      </c>
      <c r="LY150" s="1440" t="s">
        <v>484</v>
      </c>
      <c r="LZ150" s="1440" t="s">
        <v>484</v>
      </c>
    </row>
    <row r="151" spans="1:338" ht="14.45" hidden="1" customHeight="1">
      <c r="A151" s="122">
        <v>57</v>
      </c>
      <c r="B151" s="122">
        <f>COUNTIFS($D$3:D151,D151,$F$3:F151,F151)</f>
        <v>1</v>
      </c>
      <c r="C151" s="520">
        <v>12375</v>
      </c>
      <c r="D151" s="398" t="s">
        <v>1361</v>
      </c>
      <c r="E151" s="186" t="s">
        <v>594</v>
      </c>
      <c r="F151" s="521">
        <v>6504182707</v>
      </c>
      <c r="G151" s="125">
        <f>LEFT(H151,4)-CONCATENATE(IF(LEFT(F151, 2)&lt;MID(H151, 3, 4), 20, 19),LEFT(F151,2))</f>
        <v>55</v>
      </c>
      <c r="H151" s="422" t="s">
        <v>1362</v>
      </c>
      <c r="I151" s="224" t="s">
        <v>1363</v>
      </c>
      <c r="J151" s="190" t="s">
        <v>477</v>
      </c>
      <c r="K151" s="186" t="s">
        <v>478</v>
      </c>
      <c r="L151" s="225">
        <v>42</v>
      </c>
      <c r="M151" s="186">
        <v>2</v>
      </c>
      <c r="N151" s="186" t="s">
        <v>490</v>
      </c>
      <c r="O151" s="225"/>
      <c r="P151" s="225" t="s">
        <v>529</v>
      </c>
      <c r="Q151" s="192"/>
      <c r="R151" s="192"/>
      <c r="S151" s="186"/>
      <c r="T151" s="226" t="s">
        <v>530</v>
      </c>
      <c r="U151" s="226"/>
      <c r="V151" s="227" t="s">
        <v>531</v>
      </c>
      <c r="W151" s="228"/>
      <c r="X151" s="741"/>
      <c r="Y151" s="741"/>
      <c r="Z151" s="224"/>
      <c r="AA151" s="225" t="s">
        <v>532</v>
      </c>
      <c r="AB151" s="125"/>
      <c r="AC151" s="230">
        <v>299</v>
      </c>
      <c r="AD151" s="230">
        <v>12500</v>
      </c>
      <c r="AE151" s="231"/>
      <c r="AF151" s="231"/>
      <c r="AG151" s="993" t="s">
        <v>485</v>
      </c>
      <c r="AH151" s="232">
        <v>1000</v>
      </c>
      <c r="AI151"/>
      <c r="AJ151"/>
      <c r="AM151"/>
      <c r="AO151" s="490">
        <v>66.7</v>
      </c>
      <c r="AP151" s="137">
        <v>30.3</v>
      </c>
      <c r="AQ151" s="138">
        <v>1.49</v>
      </c>
      <c r="AR151" s="139">
        <f t="shared" si="73"/>
        <v>98.49</v>
      </c>
      <c r="AS151" s="140">
        <f t="shared" si="74"/>
        <v>2.2013201320132012</v>
      </c>
      <c r="AT151" s="141">
        <f t="shared" si="75"/>
        <v>3.2799669966996698</v>
      </c>
      <c r="AU151" s="142">
        <f t="shared" si="76"/>
        <v>2.0981440704624097</v>
      </c>
      <c r="AV151" s="143">
        <f>AW151*AO151/100</f>
        <v>62.348219999999998</v>
      </c>
      <c r="AW151" s="143">
        <f>97-AY151-(CD151*100/AO151)</f>
        <v>93.475592203898046</v>
      </c>
      <c r="AX151" s="144">
        <v>1.5607800000000001</v>
      </c>
      <c r="AY151" s="143">
        <v>2.34</v>
      </c>
      <c r="AZ151" s="122" t="s">
        <v>487</v>
      </c>
      <c r="BA151" s="204">
        <v>30.1</v>
      </c>
      <c r="BB151" s="147" t="s">
        <v>487</v>
      </c>
      <c r="BC151" s="153">
        <v>5.0999999999999997E-2</v>
      </c>
      <c r="BD151" s="153"/>
      <c r="BE151" s="145"/>
      <c r="BF151" s="143"/>
      <c r="BG151" s="149">
        <v>5820</v>
      </c>
      <c r="BH151" s="233">
        <v>477</v>
      </c>
      <c r="BI151" s="234">
        <v>0.74</v>
      </c>
      <c r="BJ151" s="143">
        <v>53.4</v>
      </c>
      <c r="BK151" s="122">
        <v>45.9</v>
      </c>
      <c r="BL151" s="150">
        <f>BJ151/BK151</f>
        <v>1.1633986928104576</v>
      </c>
      <c r="BM151" s="206">
        <v>0.62</v>
      </c>
      <c r="BN151" s="153">
        <f t="shared" si="80"/>
        <v>0.92953523238380809</v>
      </c>
      <c r="BO151" s="122" t="s">
        <v>487</v>
      </c>
      <c r="BP151" s="122">
        <v>21.3</v>
      </c>
      <c r="BQ151" s="1030">
        <v>53.561999999999991</v>
      </c>
      <c r="BR151" s="174">
        <v>57388.5</v>
      </c>
      <c r="BS151" s="153">
        <f t="shared" ref="BS151:BS157" si="81">BX151+BZ151</f>
        <v>47.3</v>
      </c>
      <c r="BT151" s="158">
        <v>79.8</v>
      </c>
      <c r="BU151" s="158">
        <v>8701</v>
      </c>
      <c r="BV151" s="153">
        <f>100-BT151</f>
        <v>20.200000000000003</v>
      </c>
      <c r="BW151" s="153">
        <f>BY151+CA151+CC151</f>
        <v>29.815200000000001</v>
      </c>
      <c r="BX151" s="158">
        <v>20.399999999999999</v>
      </c>
      <c r="BY151" s="145">
        <f>BX151*AP151/100</f>
        <v>6.1812000000000005</v>
      </c>
      <c r="BZ151" s="158">
        <v>26.9</v>
      </c>
      <c r="CA151" s="145">
        <f>BZ151*AP151/100</f>
        <v>8.1506999999999987</v>
      </c>
      <c r="CB151" s="158">
        <v>51.1</v>
      </c>
      <c r="CC151" s="145">
        <f>CB151*AP151/100</f>
        <v>15.483300000000002</v>
      </c>
      <c r="CD151" s="145">
        <v>0.79</v>
      </c>
      <c r="CE151" s="151">
        <v>99.3</v>
      </c>
      <c r="CF151" s="235">
        <v>8000.9999999999991</v>
      </c>
      <c r="CG151" s="151">
        <v>96.2</v>
      </c>
      <c r="CH151" s="235">
        <v>6825.6</v>
      </c>
      <c r="CI151" s="151">
        <v>80</v>
      </c>
      <c r="CJ151" s="151">
        <v>88.5</v>
      </c>
      <c r="CK151" s="235">
        <v>4246.2</v>
      </c>
      <c r="CL151" s="143">
        <f t="shared" ref="CL151:CL157" si="82">BX151/BZ151</f>
        <v>0.75836431226765799</v>
      </c>
      <c r="CM151" s="145"/>
      <c r="CN151" s="145"/>
      <c r="CO151" s="145"/>
      <c r="CP151" s="153"/>
      <c r="CQ151" s="145">
        <v>10.9</v>
      </c>
      <c r="CR151" s="143"/>
      <c r="CS151" s="143"/>
      <c r="CT151" s="145"/>
      <c r="CU151" s="236"/>
      <c r="CV151" s="236"/>
      <c r="CW151" s="145"/>
      <c r="CX151" s="145"/>
      <c r="CZ151" s="145"/>
      <c r="DB151" s="237" t="s">
        <v>600</v>
      </c>
      <c r="DC151" s="238"/>
      <c r="DD151" s="239" t="s">
        <v>1364</v>
      </c>
      <c r="DE151" s="125"/>
      <c r="DF151" s="125"/>
      <c r="DG151" s="125"/>
      <c r="DH151" s="414"/>
      <c r="DI151" s="125" t="s">
        <v>489</v>
      </c>
      <c r="DJ151" s="426" t="s">
        <v>485</v>
      </c>
      <c r="DK151" s="166">
        <v>2</v>
      </c>
      <c r="DL151" s="166"/>
      <c r="DM151" s="166"/>
      <c r="DN151" s="164">
        <v>0</v>
      </c>
      <c r="DO151" s="166"/>
      <c r="DP151" s="166"/>
      <c r="DQ151" s="166"/>
      <c r="DR151" s="165" t="s">
        <v>490</v>
      </c>
      <c r="DS151" s="125" t="s">
        <v>490</v>
      </c>
      <c r="DT151" s="125">
        <v>394</v>
      </c>
      <c r="DU151" s="125">
        <v>9.1</v>
      </c>
      <c r="DV151" s="125">
        <v>90.9</v>
      </c>
      <c r="DW151" s="125" t="s">
        <v>490</v>
      </c>
      <c r="DX151" s="125" t="s">
        <v>490</v>
      </c>
      <c r="DY151" s="125" t="s">
        <v>490</v>
      </c>
      <c r="DZ151" s="125" t="s">
        <v>490</v>
      </c>
      <c r="EA151" s="125">
        <v>0</v>
      </c>
      <c r="EC151" s="242"/>
      <c r="ED151" s="242"/>
      <c r="EE151" s="166">
        <v>42</v>
      </c>
      <c r="EF151" s="166">
        <v>45</v>
      </c>
      <c r="EG151" s="163">
        <v>3</v>
      </c>
      <c r="EH151" s="242"/>
      <c r="EI151" s="243" t="s">
        <v>538</v>
      </c>
      <c r="EJ151" s="243" t="s">
        <v>538</v>
      </c>
      <c r="EK151" s="167" t="s">
        <v>538</v>
      </c>
      <c r="EL151" s="166">
        <v>1</v>
      </c>
      <c r="EM151" s="166" t="s">
        <v>538</v>
      </c>
      <c r="EN151" s="166">
        <v>2</v>
      </c>
      <c r="EO151" s="166">
        <v>1</v>
      </c>
      <c r="EP151" s="242" t="s">
        <v>1365</v>
      </c>
      <c r="EQ151" s="1230" t="s">
        <v>1366</v>
      </c>
      <c r="ER151" s="559">
        <v>12375</v>
      </c>
      <c r="ES151" s="1109">
        <v>75</v>
      </c>
      <c r="ET151" s="1109">
        <v>11395</v>
      </c>
      <c r="EU151" s="1109">
        <v>4000</v>
      </c>
      <c r="EV151" s="1109">
        <v>40560</v>
      </c>
      <c r="EW151" s="1109">
        <v>2204</v>
      </c>
      <c r="EX151" s="634">
        <f>EW151/EU151*EV151/ES151</f>
        <v>297.98080000000004</v>
      </c>
      <c r="EY151" s="1075">
        <f>L151*EX151</f>
        <v>12515.193600000002</v>
      </c>
      <c r="EZ151" s="1009"/>
      <c r="FA151" s="1009"/>
      <c r="FB151" s="1009"/>
      <c r="FC151" s="1009"/>
      <c r="FD151" s="1068"/>
      <c r="FE151" s="1068"/>
      <c r="FF151" s="1068"/>
      <c r="FG151" s="635"/>
      <c r="FH151" s="993"/>
      <c r="FI151" s="518"/>
      <c r="FJ151" s="519"/>
      <c r="FK151" s="1017"/>
      <c r="FL151" s="133"/>
      <c r="FM151" s="122"/>
      <c r="FN151" s="213">
        <f>AC151/1000</f>
        <v>0.29899999999999999</v>
      </c>
      <c r="FP151" s="141">
        <f>EW151*100/ET151</f>
        <v>19.341816586222027</v>
      </c>
      <c r="FQ151" s="247">
        <f>EX151/1000</f>
        <v>0.29798080000000005</v>
      </c>
      <c r="FR151" s="170">
        <f>DT151/EX151</f>
        <v>1.3222328418475282</v>
      </c>
      <c r="FS151" s="174">
        <v>130</v>
      </c>
      <c r="FT151" s="183" t="s">
        <v>982</v>
      </c>
      <c r="FU151" s="183" t="s">
        <v>490</v>
      </c>
      <c r="FV151" s="183" t="s">
        <v>1367</v>
      </c>
      <c r="FW151" s="125">
        <v>0</v>
      </c>
      <c r="FX151" s="188" t="s">
        <v>538</v>
      </c>
      <c r="FY151" s="125">
        <v>1</v>
      </c>
      <c r="FZ151" s="183" t="s">
        <v>539</v>
      </c>
      <c r="GA151" s="175">
        <v>1</v>
      </c>
      <c r="GB151" s="431" t="s">
        <v>1368</v>
      </c>
      <c r="GC151" s="183" t="s">
        <v>541</v>
      </c>
      <c r="GD151" s="125">
        <v>1</v>
      </c>
      <c r="GE151" s="431" t="s">
        <v>1368</v>
      </c>
      <c r="GF151" s="183" t="s">
        <v>541</v>
      </c>
      <c r="GG151" s="125">
        <v>0</v>
      </c>
      <c r="GH151" s="175">
        <v>0</v>
      </c>
      <c r="GI151" s="183" t="s">
        <v>789</v>
      </c>
      <c r="GJ151" s="992"/>
      <c r="GK151" s="528">
        <v>43878</v>
      </c>
      <c r="GL151" s="1236" t="s">
        <v>497</v>
      </c>
      <c r="GM151" s="1231">
        <v>3</v>
      </c>
      <c r="GN151" s="1147" t="s">
        <v>543</v>
      </c>
      <c r="GR151" s="1212"/>
      <c r="GS151" s="991"/>
      <c r="GT151" s="991"/>
      <c r="GV151" s="249">
        <v>4.79</v>
      </c>
      <c r="GW151" s="249">
        <v>0</v>
      </c>
      <c r="GX151" s="249">
        <v>1542.81</v>
      </c>
      <c r="GY151" s="249">
        <v>0</v>
      </c>
      <c r="GZ151" s="249">
        <v>0</v>
      </c>
      <c r="HA151" s="249">
        <v>0</v>
      </c>
      <c r="HB151" s="249">
        <v>3692.8</v>
      </c>
      <c r="HC151" s="249">
        <v>0</v>
      </c>
      <c r="HD151" s="249">
        <v>0</v>
      </c>
      <c r="HE151" s="249">
        <v>172.54</v>
      </c>
      <c r="HF151" s="249">
        <v>12.82</v>
      </c>
      <c r="HG151" s="249">
        <v>11.11</v>
      </c>
      <c r="HH151" s="249">
        <v>410.76</v>
      </c>
      <c r="HI151" s="135">
        <v>1</v>
      </c>
      <c r="HJ151" s="145">
        <v>16.100000000000001</v>
      </c>
      <c r="HK151" s="145">
        <v>96.6</v>
      </c>
      <c r="HL151" s="233">
        <v>9301</v>
      </c>
      <c r="HM151" s="145">
        <v>21.2</v>
      </c>
      <c r="HN151" s="145">
        <v>81.099999999999994</v>
      </c>
      <c r="HO151" s="233">
        <v>2905</v>
      </c>
      <c r="HP151" s="233">
        <v>2686</v>
      </c>
      <c r="HQ151" s="145">
        <v>6.85</v>
      </c>
      <c r="HR151" s="145">
        <v>5.55</v>
      </c>
      <c r="HS151" s="145">
        <v>0.89</v>
      </c>
      <c r="HT151" s="145">
        <v>48.9</v>
      </c>
      <c r="HU151" s="145">
        <v>88.5</v>
      </c>
      <c r="HV151" s="233">
        <v>4049</v>
      </c>
      <c r="HW151" s="145">
        <v>29.1</v>
      </c>
      <c r="HX151" s="145">
        <v>86.6</v>
      </c>
      <c r="HY151" s="145">
        <v>12.2</v>
      </c>
      <c r="HZ151" s="145">
        <v>31.1</v>
      </c>
      <c r="IA151" s="145">
        <v>72.400000000000006</v>
      </c>
      <c r="IB151" s="233">
        <v>2922</v>
      </c>
      <c r="IC151" s="145">
        <v>8.0299999999999994</v>
      </c>
      <c r="ID151" s="145">
        <v>12.8</v>
      </c>
      <c r="IE151" s="145">
        <v>11.5</v>
      </c>
      <c r="IF151" s="145">
        <v>96.6</v>
      </c>
      <c r="IG151" s="233">
        <v>7852</v>
      </c>
      <c r="IH151" s="145">
        <v>52.7</v>
      </c>
      <c r="II151" s="145">
        <v>0.27</v>
      </c>
      <c r="IJ151" s="145">
        <v>63.9</v>
      </c>
      <c r="IK151" s="233">
        <v>2734</v>
      </c>
      <c r="IL151" s="145">
        <v>1.17</v>
      </c>
      <c r="IM151" s="145">
        <v>65.2</v>
      </c>
      <c r="IN151" s="233">
        <v>3151</v>
      </c>
      <c r="IO151" s="145">
        <v>20.2</v>
      </c>
      <c r="IP151" s="145">
        <v>74.599999999999994</v>
      </c>
      <c r="IQ151" s="145">
        <v>25.1</v>
      </c>
      <c r="IR151" s="145">
        <v>8.0299999999999994</v>
      </c>
      <c r="IS151" s="145">
        <v>66.099999999999994</v>
      </c>
      <c r="IT151" s="233">
        <v>2782</v>
      </c>
      <c r="IU151" s="145">
        <v>3.09</v>
      </c>
      <c r="IV151" s="145"/>
      <c r="IW151" s="145"/>
      <c r="IX151" s="145"/>
      <c r="IY151" s="145"/>
      <c r="IZ151" s="145"/>
      <c r="JA151" s="145"/>
      <c r="JB151" s="145"/>
      <c r="JC151" s="145"/>
      <c r="JD151" s="233">
        <v>4</v>
      </c>
      <c r="JE151" s="149">
        <v>1</v>
      </c>
      <c r="JF151" s="149">
        <v>1</v>
      </c>
      <c r="JG151" s="183"/>
      <c r="JH151" s="183"/>
      <c r="JI151" s="249"/>
      <c r="JJ151" s="993"/>
      <c r="JK151" s="993"/>
      <c r="JL151" s="993"/>
      <c r="JM151" s="993"/>
      <c r="JN151" s="993"/>
      <c r="JO151" s="993"/>
      <c r="JP151" s="993"/>
      <c r="JQ151" s="993"/>
      <c r="JR151" s="993"/>
      <c r="JS151" s="993"/>
      <c r="JT151" s="993"/>
      <c r="JU151" s="993"/>
      <c r="JV151" s="993"/>
      <c r="JW151" s="993"/>
      <c r="JX151" s="993"/>
      <c r="JY151" s="993"/>
      <c r="JZ151" s="993"/>
      <c r="KA151" s="993"/>
      <c r="KB151" s="993"/>
      <c r="KC151" s="993"/>
      <c r="KD151" s="993"/>
      <c r="KE151" s="993"/>
      <c r="KF151" s="993"/>
      <c r="KG151" s="993"/>
      <c r="KH151" s="993"/>
      <c r="KI151" s="993"/>
      <c r="KJ151" s="993"/>
      <c r="KK151" s="993"/>
      <c r="KL151" s="993"/>
      <c r="KM151" s="993"/>
      <c r="KN151" s="993"/>
      <c r="KO151" s="993"/>
      <c r="KP151" s="993"/>
      <c r="KQ151" s="993"/>
      <c r="KR151" s="993"/>
      <c r="KS151" s="993"/>
      <c r="KT151" s="993"/>
      <c r="KU151" s="993"/>
      <c r="KV151" s="993"/>
      <c r="KW151" s="993"/>
      <c r="KX151" s="993"/>
      <c r="KY151" s="993"/>
      <c r="KZ151" s="993"/>
      <c r="LA151" s="993"/>
      <c r="LB151" s="993"/>
      <c r="LC151" s="993"/>
      <c r="LD151" s="993"/>
      <c r="LE151" s="125"/>
      <c r="LF151" s="175"/>
      <c r="LG151" s="175"/>
      <c r="LH151" s="175"/>
      <c r="LI151" s="175"/>
      <c r="LJ151" s="175"/>
      <c r="LK151" s="175"/>
      <c r="LL151" s="175"/>
      <c r="LM151" s="175"/>
      <c r="LN151" s="175"/>
      <c r="LO151" s="175"/>
      <c r="LP151" s="175"/>
      <c r="LQ151" s="175"/>
      <c r="LR151" s="175"/>
      <c r="LS151" s="175"/>
      <c r="LT151" s="175"/>
      <c r="LU151" s="175"/>
      <c r="LV151" s="175"/>
      <c r="LW151" s="175"/>
      <c r="LX151" s="175"/>
      <c r="LY151" s="183"/>
      <c r="LZ151" s="183"/>
    </row>
    <row r="152" spans="1:338" ht="14.45" hidden="1" customHeight="1">
      <c r="A152" s="122">
        <v>120</v>
      </c>
      <c r="B152" s="122">
        <f>COUNTIFS($D$3:D152,D152,$F$3:F152,F152)</f>
        <v>1</v>
      </c>
      <c r="C152" s="268">
        <v>6366</v>
      </c>
      <c r="D152" s="398" t="s">
        <v>1287</v>
      </c>
      <c r="E152" s="125" t="s">
        <v>1045</v>
      </c>
      <c r="F152" s="187">
        <v>6661131686</v>
      </c>
      <c r="G152" s="125">
        <v>51</v>
      </c>
      <c r="H152" s="398" t="s">
        <v>1036</v>
      </c>
      <c r="I152" s="572" t="s">
        <v>1288</v>
      </c>
      <c r="J152" s="504" t="s">
        <v>477</v>
      </c>
      <c r="K152" s="175" t="s">
        <v>478</v>
      </c>
      <c r="L152" s="125">
        <v>6</v>
      </c>
      <c r="M152" s="125">
        <v>8</v>
      </c>
      <c r="N152" s="125"/>
      <c r="O152" s="125"/>
      <c r="P152" s="553" t="s">
        <v>615</v>
      </c>
      <c r="Q152" s="553"/>
      <c r="R152" s="553"/>
      <c r="S152" s="547" t="s">
        <v>1038</v>
      </c>
      <c r="T152" s="547" t="s">
        <v>641</v>
      </c>
      <c r="U152" s="639" t="s">
        <v>616</v>
      </c>
      <c r="V152" s="547" t="s">
        <v>481</v>
      </c>
      <c r="W152" s="640" t="s">
        <v>642</v>
      </c>
      <c r="X152" s="547" t="s">
        <v>481</v>
      </c>
      <c r="Y152" s="547" t="s">
        <v>481</v>
      </c>
      <c r="Z152" s="1007"/>
      <c r="AA152" s="991"/>
      <c r="AB152" s="301">
        <v>592</v>
      </c>
      <c r="AC152" s="994"/>
      <c r="AD152" s="994"/>
      <c r="AE152" s="994"/>
      <c r="AF152" s="994"/>
      <c r="AG152" s="1125" t="s">
        <v>1039</v>
      </c>
      <c r="AH152" s="1009"/>
      <c r="AI152" s="149" t="s">
        <v>487</v>
      </c>
      <c r="AJ152" s="149"/>
      <c r="AK152" s="134" t="s">
        <v>487</v>
      </c>
      <c r="AL152" s="149"/>
      <c r="AN152" s="122">
        <v>4</v>
      </c>
      <c r="AO152" s="1024">
        <v>50</v>
      </c>
      <c r="AP152" s="137">
        <v>36.200000000000003</v>
      </c>
      <c r="AQ152" s="138">
        <v>11.2</v>
      </c>
      <c r="AR152" s="139">
        <f t="shared" si="73"/>
        <v>97.4</v>
      </c>
      <c r="AS152" s="140">
        <f t="shared" si="74"/>
        <v>1.3812154696132595</v>
      </c>
      <c r="AT152" s="141">
        <f t="shared" si="75"/>
        <v>15.469613259668504</v>
      </c>
      <c r="AU152" s="142">
        <f t="shared" si="76"/>
        <v>1.0548523206751053</v>
      </c>
      <c r="AV152" s="149"/>
      <c r="AW152" s="149"/>
      <c r="AX152" s="144"/>
      <c r="AY152" s="145"/>
      <c r="BA152" s="146" t="s">
        <v>487</v>
      </c>
      <c r="BC152" s="148"/>
      <c r="BD152" s="148"/>
      <c r="BG152" s="145"/>
      <c r="BJ152" s="328">
        <v>61.6</v>
      </c>
      <c r="BK152" s="328">
        <v>37</v>
      </c>
      <c r="BL152" s="150">
        <v>1.664864864864865</v>
      </c>
      <c r="BM152" s="155">
        <v>1.23</v>
      </c>
      <c r="BN152" s="153">
        <f t="shared" si="80"/>
        <v>2.46</v>
      </c>
      <c r="BO152" s="152">
        <v>1</v>
      </c>
      <c r="BP152" s="143"/>
      <c r="BQ152" s="234"/>
      <c r="BR152" s="152"/>
      <c r="BS152" s="153">
        <f t="shared" si="81"/>
        <v>9.9</v>
      </c>
      <c r="BT152" s="154">
        <v>46.8</v>
      </c>
      <c r="BU152" s="152"/>
      <c r="BV152" s="289">
        <v>17</v>
      </c>
      <c r="BW152" s="1052">
        <v>31.9</v>
      </c>
      <c r="BX152" s="289">
        <v>8</v>
      </c>
      <c r="BY152" s="289">
        <v>2.6</v>
      </c>
      <c r="BZ152" s="289">
        <v>1.9</v>
      </c>
      <c r="CA152" s="289">
        <v>0.6</v>
      </c>
      <c r="CB152" s="289">
        <v>36.700000000000003</v>
      </c>
      <c r="CC152" s="289">
        <v>11.7</v>
      </c>
      <c r="CD152" s="289">
        <v>0.8</v>
      </c>
      <c r="CL152" s="157">
        <f t="shared" si="82"/>
        <v>4.2105263157894735</v>
      </c>
      <c r="CM152" s="145"/>
      <c r="CN152" s="145"/>
      <c r="CO152" s="145"/>
      <c r="CP152" s="148"/>
      <c r="CT152" s="145"/>
      <c r="CU152" s="145"/>
      <c r="CV152" s="145"/>
      <c r="CW152" s="145"/>
      <c r="CX152" s="145"/>
      <c r="CY152" s="149"/>
      <c r="CZ152" s="145">
        <v>0.02</v>
      </c>
      <c r="DA152" s="149">
        <v>3</v>
      </c>
      <c r="DB152" s="158" t="s">
        <v>301</v>
      </c>
      <c r="DE152" s="308"/>
      <c r="DF152" s="308"/>
      <c r="DG152" s="308"/>
      <c r="DH152" s="579"/>
      <c r="DI152" s="296" t="s">
        <v>515</v>
      </c>
      <c r="DJ152" s="329" t="s">
        <v>1039</v>
      </c>
      <c r="DK152" s="162">
        <v>2</v>
      </c>
      <c r="DL152" s="163" t="s">
        <v>476</v>
      </c>
      <c r="DM152" s="163" t="s">
        <v>476</v>
      </c>
      <c r="DN152" s="164">
        <v>0</v>
      </c>
      <c r="DO152" s="163">
        <v>0</v>
      </c>
      <c r="DP152" s="168" t="s">
        <v>490</v>
      </c>
      <c r="DQ152" s="163" t="s">
        <v>490</v>
      </c>
      <c r="DR152" s="165">
        <v>13.4</v>
      </c>
      <c r="DS152" s="125" t="s">
        <v>490</v>
      </c>
      <c r="DT152" s="125">
        <v>592</v>
      </c>
      <c r="DU152" s="125">
        <v>0.19800000000000001</v>
      </c>
      <c r="DV152" s="125">
        <v>0.80200000000000005</v>
      </c>
      <c r="DW152" s="125" t="s">
        <v>490</v>
      </c>
      <c r="DX152" s="125" t="s">
        <v>490</v>
      </c>
      <c r="DY152" s="125" t="s">
        <v>490</v>
      </c>
      <c r="DZ152" s="125" t="s">
        <v>490</v>
      </c>
      <c r="EA152" s="125">
        <v>0</v>
      </c>
      <c r="EC152" s="163">
        <v>3</v>
      </c>
      <c r="ED152" s="163">
        <v>8</v>
      </c>
      <c r="EE152" s="166">
        <v>6</v>
      </c>
      <c r="EF152" s="163">
        <v>20</v>
      </c>
      <c r="EG152" s="163">
        <v>2</v>
      </c>
      <c r="EH152" s="163">
        <v>1</v>
      </c>
      <c r="EI152" s="163">
        <v>164</v>
      </c>
      <c r="EJ152" s="163">
        <v>83</v>
      </c>
      <c r="EK152" s="167">
        <f>EJ152/(EI152*EI152*0.01*0.01)</f>
        <v>30.85960737656157</v>
      </c>
      <c r="EL152" s="163">
        <v>2</v>
      </c>
      <c r="EM152" s="168" t="s">
        <v>490</v>
      </c>
      <c r="EN152" s="169">
        <v>3</v>
      </c>
      <c r="EO152" s="163">
        <v>2</v>
      </c>
      <c r="EP152" s="163">
        <v>4</v>
      </c>
      <c r="EQ152" s="1238">
        <v>42748</v>
      </c>
      <c r="ER152" s="580">
        <v>6366</v>
      </c>
      <c r="ES152" s="991"/>
      <c r="ET152" s="991"/>
      <c r="EU152" s="991"/>
      <c r="EV152" s="991"/>
      <c r="EW152" s="991"/>
      <c r="EX152" s="739"/>
      <c r="EY152" s="1067"/>
      <c r="EZ152" s="991"/>
      <c r="FA152" s="991"/>
      <c r="FB152" s="991"/>
      <c r="FC152" s="991"/>
      <c r="FD152" s="1067"/>
      <c r="FE152" s="1067"/>
      <c r="FF152" s="1067"/>
      <c r="FG152" s="740"/>
      <c r="FH152" s="1084"/>
      <c r="FI152" s="590"/>
      <c r="FJ152" s="645">
        <v>592</v>
      </c>
      <c r="FK152" s="1125" t="s">
        <v>1039</v>
      </c>
      <c r="FL152" s="133"/>
      <c r="FM152" s="122"/>
      <c r="FP152" s="172"/>
      <c r="FQ152" s="173">
        <f>DT152/1000</f>
        <v>0.59199999999999997</v>
      </c>
      <c r="FR152" s="133"/>
      <c r="FS152" s="133"/>
      <c r="GF152" s="175"/>
      <c r="GJ152" s="991"/>
      <c r="GK152" s="866">
        <v>42849</v>
      </c>
      <c r="GL152" s="1260" t="s">
        <v>497</v>
      </c>
      <c r="GM152" s="1231">
        <f t="shared" ref="GM152:GM186" si="83">DATEDIF(EQ152,GK152,"m")</f>
        <v>3</v>
      </c>
      <c r="GN152" s="1147"/>
      <c r="GR152" s="991"/>
      <c r="GS152" s="991"/>
      <c r="GT152" s="991"/>
      <c r="GU152" s="122"/>
      <c r="HI152" s="991"/>
      <c r="HJ152" s="991"/>
      <c r="HK152" s="991"/>
      <c r="HL152" s="991"/>
      <c r="HM152" s="991"/>
      <c r="HN152" s="991"/>
      <c r="HO152" s="1022"/>
      <c r="HP152" s="1022"/>
      <c r="HQ152" s="991"/>
      <c r="HR152" s="991"/>
      <c r="HS152" s="991"/>
      <c r="HT152" s="991"/>
      <c r="HU152" s="991"/>
      <c r="HV152" s="991"/>
      <c r="HW152" s="991"/>
      <c r="HX152" s="991"/>
      <c r="HY152" s="991"/>
      <c r="HZ152" s="991"/>
      <c r="IA152" s="991"/>
      <c r="IB152" s="1022"/>
      <c r="IC152" s="991"/>
      <c r="ID152" s="991"/>
      <c r="IE152" s="991"/>
      <c r="IF152" s="991"/>
      <c r="IG152" s="991"/>
      <c r="IH152" s="991"/>
      <c r="II152" s="991"/>
      <c r="IJ152" s="991"/>
      <c r="IK152" s="1022"/>
      <c r="IL152" s="991"/>
      <c r="IM152" s="991"/>
      <c r="IN152" s="1022"/>
      <c r="IO152" s="991"/>
      <c r="IP152" s="991"/>
      <c r="IQ152" s="991"/>
      <c r="IR152" s="991"/>
      <c r="IS152" s="991"/>
      <c r="IT152" s="1022"/>
      <c r="IU152" s="991"/>
      <c r="IV152" s="991"/>
      <c r="IW152" s="991"/>
      <c r="IX152" s="991"/>
      <c r="IY152" s="991"/>
      <c r="IZ152" s="991"/>
      <c r="JA152" s="991"/>
      <c r="JB152" s="991"/>
      <c r="JC152" s="991"/>
      <c r="JD152" s="991"/>
      <c r="JE152" s="991"/>
      <c r="JF152" s="991"/>
      <c r="JG152" s="125"/>
      <c r="JH152" s="125"/>
      <c r="JI152" s="125"/>
      <c r="JJ152" s="993"/>
      <c r="JK152" s="993"/>
      <c r="JL152" s="993"/>
      <c r="JM152" s="993"/>
      <c r="JN152" s="993"/>
      <c r="JO152" s="993"/>
      <c r="JP152" s="993"/>
      <c r="JQ152" s="993"/>
      <c r="JR152" s="993"/>
      <c r="JS152" s="993"/>
      <c r="JT152" s="993"/>
      <c r="JU152" s="993"/>
      <c r="JV152" s="993"/>
      <c r="JW152" s="993"/>
      <c r="JX152" s="993"/>
      <c r="JY152" s="993"/>
      <c r="JZ152" s="993"/>
      <c r="KA152" s="993"/>
      <c r="KB152" s="993"/>
      <c r="KC152" s="993"/>
      <c r="KD152" s="993"/>
      <c r="KE152" s="993"/>
      <c r="KF152" s="993"/>
      <c r="KG152" s="993"/>
      <c r="KH152" s="993"/>
      <c r="KI152" s="993"/>
      <c r="KJ152" s="993"/>
      <c r="KK152" s="993"/>
      <c r="KL152" s="993"/>
      <c r="KM152" s="993"/>
      <c r="KN152" s="993"/>
      <c r="KO152" s="993"/>
      <c r="KP152" s="993"/>
      <c r="KQ152" s="993"/>
      <c r="KR152" s="993"/>
      <c r="KS152" s="993"/>
      <c r="KT152" s="993"/>
      <c r="KU152" s="993"/>
      <c r="KV152" s="993"/>
      <c r="KW152" s="993"/>
      <c r="KX152" s="993"/>
      <c r="KY152" s="993"/>
      <c r="KZ152" s="993"/>
      <c r="LA152" s="993"/>
      <c r="LB152" s="993"/>
      <c r="LC152" s="993"/>
      <c r="LD152" s="993"/>
      <c r="LE152" s="125"/>
      <c r="LF152" s="125"/>
      <c r="LG152" s="125"/>
      <c r="LH152" s="125"/>
      <c r="LI152" s="125"/>
      <c r="LJ152" s="125"/>
      <c r="LK152" s="125"/>
      <c r="LL152" s="125"/>
      <c r="LM152" s="125"/>
      <c r="LN152" s="125"/>
      <c r="LO152" s="125"/>
      <c r="LP152" s="125"/>
      <c r="LQ152" s="125"/>
      <c r="LR152" s="175"/>
      <c r="LS152" s="175"/>
      <c r="LT152" s="175"/>
      <c r="LU152" s="175"/>
      <c r="LV152" s="175"/>
      <c r="LW152" s="175"/>
      <c r="LX152" s="175"/>
      <c r="LY152" s="183"/>
      <c r="LZ152" s="183"/>
    </row>
    <row r="153" spans="1:338" ht="14.45" hidden="1" customHeight="1">
      <c r="A153" s="122">
        <v>265</v>
      </c>
      <c r="B153" s="122">
        <f>COUNTIFS($D$3:D153,D153,$F$3:F153,F153)</f>
        <v>1</v>
      </c>
      <c r="C153" s="268">
        <v>7332</v>
      </c>
      <c r="D153" s="398" t="s">
        <v>1319</v>
      </c>
      <c r="E153" s="188" t="s">
        <v>613</v>
      </c>
      <c r="F153" s="187">
        <v>6857241215</v>
      </c>
      <c r="G153" s="125">
        <v>49</v>
      </c>
      <c r="H153" s="398" t="s">
        <v>1320</v>
      </c>
      <c r="I153" s="503" t="s">
        <v>1321</v>
      </c>
      <c r="J153" s="504" t="s">
        <v>477</v>
      </c>
      <c r="K153" s="175" t="s">
        <v>478</v>
      </c>
      <c r="L153" s="125">
        <v>10</v>
      </c>
      <c r="M153" s="188">
        <v>3</v>
      </c>
      <c r="N153" s="188"/>
      <c r="O153" s="188"/>
      <c r="P153" s="553" t="s">
        <v>817</v>
      </c>
      <c r="Q153" s="553"/>
      <c r="R153" s="553"/>
      <c r="S153" s="530" t="s">
        <v>503</v>
      </c>
      <c r="T153" s="573" t="s">
        <v>504</v>
      </c>
      <c r="U153" s="574" t="s">
        <v>484</v>
      </c>
      <c r="V153" s="530" t="s">
        <v>505</v>
      </c>
      <c r="W153" s="575" t="s">
        <v>506</v>
      </c>
      <c r="X153" s="530" t="s">
        <v>484</v>
      </c>
      <c r="Y153" s="530" t="s">
        <v>484</v>
      </c>
      <c r="Z153" s="1097"/>
      <c r="AA153" s="1083"/>
      <c r="AB153" s="201">
        <v>294</v>
      </c>
      <c r="AC153" s="1010"/>
      <c r="AD153" s="1010"/>
      <c r="AE153" s="1010"/>
      <c r="AF153" s="1010"/>
      <c r="AG153" s="809" t="s">
        <v>507</v>
      </c>
      <c r="AH153" s="1009"/>
      <c r="AI153" s="122">
        <v>46.3</v>
      </c>
      <c r="AJ153" s="122">
        <v>92.6</v>
      </c>
      <c r="AK153" s="134">
        <v>42.873799999999989</v>
      </c>
      <c r="AL153" s="122">
        <v>34563</v>
      </c>
      <c r="AM153" s="135">
        <v>13.825200000000001</v>
      </c>
      <c r="AN153" s="122">
        <v>4</v>
      </c>
      <c r="AO153" s="1024">
        <v>56.1</v>
      </c>
      <c r="AP153" s="137">
        <v>28</v>
      </c>
      <c r="AQ153" s="138">
        <v>13.6</v>
      </c>
      <c r="AR153" s="139">
        <f t="shared" si="73"/>
        <v>97.699999999999989</v>
      </c>
      <c r="AS153" s="140">
        <f t="shared" si="74"/>
        <v>2.0035714285714286</v>
      </c>
      <c r="AT153" s="141">
        <f t="shared" si="75"/>
        <v>27.248571428571427</v>
      </c>
      <c r="AU153" s="142">
        <f t="shared" si="76"/>
        <v>1.3485576923076923</v>
      </c>
      <c r="AV153" s="143">
        <v>51.302222222222227</v>
      </c>
      <c r="AW153" s="143">
        <f>95-AY153</f>
        <v>91.447811447811446</v>
      </c>
      <c r="AX153" s="144">
        <v>1.9927777777777778</v>
      </c>
      <c r="AY153" s="145">
        <f>AX153*100/AO153</f>
        <v>3.5521885521885519</v>
      </c>
      <c r="AZ153" s="149" t="s">
        <v>487</v>
      </c>
      <c r="BA153" s="204">
        <v>13.8</v>
      </c>
      <c r="BB153" s="205">
        <v>0.29355923664335798</v>
      </c>
      <c r="BC153" s="148"/>
      <c r="BD153" s="148"/>
      <c r="BE153" s="149"/>
      <c r="BF153" s="149"/>
      <c r="BG153" s="145"/>
      <c r="BH153" s="149"/>
      <c r="BJ153" s="149">
        <v>27</v>
      </c>
      <c r="BK153" s="149">
        <v>72.5</v>
      </c>
      <c r="BL153" s="306">
        <v>0.3724137931034483</v>
      </c>
      <c r="BM153" s="206">
        <v>0.7</v>
      </c>
      <c r="BN153" s="153">
        <f t="shared" si="80"/>
        <v>1.2477718360071302</v>
      </c>
      <c r="BO153" s="149" t="s">
        <v>487</v>
      </c>
      <c r="BP153" s="145">
        <v>15</v>
      </c>
      <c r="BQ153" s="207">
        <v>26.750000000000004</v>
      </c>
      <c r="BR153" s="152"/>
      <c r="BS153" s="153">
        <f t="shared" si="81"/>
        <v>40.6</v>
      </c>
      <c r="BT153" s="152">
        <v>86.8</v>
      </c>
      <c r="BU153" s="218">
        <v>10496.216216216215</v>
      </c>
      <c r="BV153" s="152">
        <f>100-BT153</f>
        <v>13.200000000000003</v>
      </c>
      <c r="BW153" s="1039">
        <f>BY153+CA153+CC153</f>
        <v>27.72</v>
      </c>
      <c r="BX153" s="152">
        <v>29.5</v>
      </c>
      <c r="BY153" s="145">
        <f>BX153*AP153/100</f>
        <v>8.26</v>
      </c>
      <c r="BZ153" s="152">
        <v>11.1</v>
      </c>
      <c r="CA153" s="145">
        <f>BZ153*AP153/100</f>
        <v>3.1080000000000001</v>
      </c>
      <c r="CB153" s="152">
        <v>58.4</v>
      </c>
      <c r="CC153" s="145">
        <f>CB153*AP153/100</f>
        <v>16.352</v>
      </c>
      <c r="CD153" s="208"/>
      <c r="CL153" s="143">
        <f t="shared" si="82"/>
        <v>2.6576576576576576</v>
      </c>
      <c r="CM153" s="145"/>
      <c r="CN153" s="145"/>
      <c r="CO153" s="145"/>
      <c r="CP153" s="148"/>
      <c r="CQ153" s="149"/>
      <c r="CR153" s="149"/>
      <c r="CS153" s="149"/>
      <c r="CT153" s="145"/>
      <c r="CU153" s="145"/>
      <c r="CV153" s="145"/>
      <c r="CW153" s="145"/>
      <c r="CX153" s="145"/>
      <c r="CY153" s="158"/>
      <c r="CZ153" s="145"/>
      <c r="DA153" s="158">
        <v>2</v>
      </c>
      <c r="DB153" s="158" t="s">
        <v>301</v>
      </c>
      <c r="DE153" s="308"/>
      <c r="DF153" s="308"/>
      <c r="DG153" s="308"/>
      <c r="DH153" s="579"/>
      <c r="DI153" s="296" t="s">
        <v>515</v>
      </c>
      <c r="DJ153" s="309" t="s">
        <v>507</v>
      </c>
      <c r="DK153" s="162">
        <v>2</v>
      </c>
      <c r="DL153" s="163" t="s">
        <v>1321</v>
      </c>
      <c r="DM153" s="163" t="s">
        <v>1321</v>
      </c>
      <c r="DN153" s="164">
        <v>0</v>
      </c>
      <c r="DO153" s="163">
        <v>0</v>
      </c>
      <c r="DP153" s="168" t="s">
        <v>490</v>
      </c>
      <c r="DQ153" s="163" t="s">
        <v>490</v>
      </c>
      <c r="DR153" s="165" t="s">
        <v>490</v>
      </c>
      <c r="DS153" s="125" t="s">
        <v>490</v>
      </c>
      <c r="DT153" s="125">
        <v>294</v>
      </c>
      <c r="DU153" s="125">
        <v>0.129</v>
      </c>
      <c r="DV153" s="125">
        <v>0.871</v>
      </c>
      <c r="DW153" s="125">
        <v>0.5</v>
      </c>
      <c r="DX153" s="125">
        <v>511.5</v>
      </c>
      <c r="DY153" s="125" t="s">
        <v>490</v>
      </c>
      <c r="DZ153" s="125">
        <v>1.99</v>
      </c>
      <c r="EA153" s="125">
        <v>0</v>
      </c>
      <c r="EC153" s="163">
        <v>2</v>
      </c>
      <c r="ED153" s="163" t="s">
        <v>521</v>
      </c>
      <c r="EE153" s="166">
        <v>10</v>
      </c>
      <c r="EF153" s="163">
        <v>35</v>
      </c>
      <c r="EG153" s="163">
        <v>3</v>
      </c>
      <c r="EH153" s="163">
        <v>0</v>
      </c>
      <c r="EI153" s="163" t="s">
        <v>490</v>
      </c>
      <c r="EJ153" s="163" t="s">
        <v>490</v>
      </c>
      <c r="EK153" s="391" t="s">
        <v>490</v>
      </c>
      <c r="EL153" s="163">
        <v>1</v>
      </c>
      <c r="EM153" s="168" t="s">
        <v>490</v>
      </c>
      <c r="EN153" s="163">
        <v>0</v>
      </c>
      <c r="EO153" s="163">
        <v>0</v>
      </c>
      <c r="EP153" s="163">
        <v>1</v>
      </c>
      <c r="EQ153" s="1238">
        <v>42936</v>
      </c>
      <c r="ER153" s="580">
        <v>7332</v>
      </c>
      <c r="ES153" s="1083"/>
      <c r="ET153" s="1083"/>
      <c r="EU153" s="1083"/>
      <c r="EV153" s="1083"/>
      <c r="EW153" s="1083"/>
      <c r="EX153" s="637"/>
      <c r="EY153" s="1135"/>
      <c r="EZ153" s="1083">
        <v>75</v>
      </c>
      <c r="FA153" s="1083">
        <v>80550</v>
      </c>
      <c r="FB153" s="1083">
        <v>10</v>
      </c>
      <c r="FC153" s="1074">
        <v>107.4</v>
      </c>
      <c r="FD153" s="1140">
        <v>49.726199999999999</v>
      </c>
      <c r="FE153" s="1140"/>
      <c r="FF153" s="1140"/>
      <c r="FG153" s="638">
        <v>5.9123761719174199</v>
      </c>
      <c r="FH153" s="1081"/>
      <c r="FI153" s="590" t="e">
        <v>#DIV/0!</v>
      </c>
      <c r="FJ153" s="645">
        <v>294</v>
      </c>
      <c r="FK153" s="1154" t="s">
        <v>507</v>
      </c>
      <c r="FL153" s="133"/>
      <c r="FM153" s="122">
        <v>46.3</v>
      </c>
      <c r="FP153" s="172">
        <v>46.3</v>
      </c>
      <c r="FQ153" s="213">
        <f>FD153/1000</f>
        <v>4.9726199999999998E-2</v>
      </c>
      <c r="FR153" s="133"/>
      <c r="FS153" s="133"/>
      <c r="GF153" s="175"/>
      <c r="GJ153" s="991"/>
      <c r="GK153" s="214">
        <v>43034</v>
      </c>
      <c r="GL153" s="1260" t="s">
        <v>497</v>
      </c>
      <c r="GM153" s="1231">
        <f t="shared" si="83"/>
        <v>3</v>
      </c>
      <c r="GN153" s="1147"/>
      <c r="GP153" s="340">
        <v>0.5</v>
      </c>
      <c r="GR153" s="991"/>
      <c r="GS153" s="991"/>
      <c r="GT153" s="991"/>
      <c r="GU153" s="122"/>
      <c r="HI153" s="991"/>
      <c r="HJ153" s="991"/>
      <c r="HK153" s="991"/>
      <c r="HL153" s="991"/>
      <c r="HM153" s="991"/>
      <c r="HN153" s="991"/>
      <c r="HO153" s="1022"/>
      <c r="HP153" s="1022"/>
      <c r="HQ153" s="991"/>
      <c r="HR153" s="991"/>
      <c r="HS153" s="991"/>
      <c r="HT153" s="991"/>
      <c r="HU153" s="991"/>
      <c r="HV153" s="991"/>
      <c r="HW153" s="991"/>
      <c r="HX153" s="991"/>
      <c r="HY153" s="991"/>
      <c r="HZ153" s="991"/>
      <c r="IA153" s="991"/>
      <c r="IB153" s="1022"/>
      <c r="IC153" s="991"/>
      <c r="ID153" s="991"/>
      <c r="IE153" s="991"/>
      <c r="IF153" s="991"/>
      <c r="IG153" s="991"/>
      <c r="IH153" s="991"/>
      <c r="II153" s="991"/>
      <c r="IJ153" s="991"/>
      <c r="IK153" s="1022"/>
      <c r="IL153" s="991"/>
      <c r="IM153" s="991"/>
      <c r="IN153" s="1022"/>
      <c r="IO153" s="991"/>
      <c r="IP153" s="991"/>
      <c r="IQ153" s="991"/>
      <c r="IR153" s="991"/>
      <c r="IS153" s="991"/>
      <c r="IT153" s="1022"/>
      <c r="IU153" s="991"/>
      <c r="IV153" s="991"/>
      <c r="IW153" s="991"/>
      <c r="IX153" s="991"/>
      <c r="IY153" s="991"/>
      <c r="IZ153" s="991"/>
      <c r="JA153" s="991"/>
      <c r="JB153" s="991"/>
      <c r="JC153" s="991"/>
      <c r="JD153" s="991"/>
      <c r="JE153" s="991"/>
      <c r="JF153" s="991"/>
      <c r="JG153" s="125"/>
      <c r="JH153" s="125"/>
      <c r="JI153" s="125"/>
      <c r="JJ153" s="993"/>
      <c r="JK153" s="993"/>
      <c r="JL153" s="993"/>
      <c r="JM153" s="993"/>
      <c r="JN153" s="993"/>
      <c r="JO153" s="993"/>
      <c r="JP153" s="993"/>
      <c r="JQ153" s="993"/>
      <c r="JR153" s="993"/>
      <c r="JS153" s="993"/>
      <c r="JT153" s="993"/>
      <c r="JU153" s="993"/>
      <c r="JV153" s="993"/>
      <c r="JW153" s="993"/>
      <c r="JX153" s="993"/>
      <c r="JY153" s="993"/>
      <c r="JZ153" s="993"/>
      <c r="KA153" s="993"/>
      <c r="KB153" s="993"/>
      <c r="KC153" s="993"/>
      <c r="KD153" s="993"/>
      <c r="KE153" s="993"/>
      <c r="KF153" s="993"/>
      <c r="KG153" s="993"/>
      <c r="KH153" s="993"/>
      <c r="KI153" s="993"/>
      <c r="KJ153" s="993"/>
      <c r="KK153" s="993"/>
      <c r="KL153" s="993"/>
      <c r="KM153" s="993"/>
      <c r="KN153" s="993"/>
      <c r="KO153" s="993"/>
      <c r="KP153" s="993"/>
      <c r="KQ153" s="993"/>
      <c r="KR153" s="993"/>
      <c r="KS153" s="993"/>
      <c r="KT153" s="993"/>
      <c r="KU153" s="993"/>
      <c r="KV153" s="993"/>
      <c r="KW153" s="993"/>
      <c r="KX153" s="993"/>
      <c r="KY153" s="993"/>
      <c r="KZ153" s="993"/>
      <c r="LA153" s="993"/>
      <c r="LB153" s="993"/>
      <c r="LC153" s="993"/>
      <c r="LD153" s="993"/>
      <c r="LE153" s="125"/>
      <c r="LF153" s="125"/>
      <c r="LG153" s="125"/>
      <c r="LH153" s="125"/>
      <c r="LI153" s="125"/>
      <c r="LJ153" s="125"/>
      <c r="LK153" s="125"/>
      <c r="LL153" s="125"/>
      <c r="LM153" s="125"/>
      <c r="LN153" s="125"/>
      <c r="LO153" s="125"/>
      <c r="LP153" s="125"/>
      <c r="LQ153" s="125"/>
      <c r="LR153" s="175"/>
      <c r="LS153" s="175"/>
      <c r="LT153" s="175"/>
      <c r="LU153" s="175"/>
      <c r="LV153" s="175"/>
      <c r="LW153" s="175"/>
      <c r="LX153" s="175"/>
      <c r="LY153" s="183"/>
      <c r="LZ153" s="183"/>
    </row>
    <row r="154" spans="1:338" ht="14.45" hidden="1" customHeight="1">
      <c r="A154" s="122">
        <v>9</v>
      </c>
      <c r="B154" s="122">
        <f>COUNTIFS($D$3:D154,D154,$F$3:F154,F154)</f>
        <v>1</v>
      </c>
      <c r="C154" s="184">
        <v>7798</v>
      </c>
      <c r="D154" s="398" t="s">
        <v>1333</v>
      </c>
      <c r="E154" s="188" t="s">
        <v>499</v>
      </c>
      <c r="F154" s="187">
        <v>6905275696</v>
      </c>
      <c r="G154" s="125">
        <v>49</v>
      </c>
      <c r="H154" s="398" t="s">
        <v>1334</v>
      </c>
      <c r="I154" s="503" t="s">
        <v>1335</v>
      </c>
      <c r="J154" s="504" t="s">
        <v>477</v>
      </c>
      <c r="K154" s="175" t="s">
        <v>478</v>
      </c>
      <c r="L154" s="125">
        <v>4</v>
      </c>
      <c r="M154" s="188">
        <v>2</v>
      </c>
      <c r="N154" s="188" t="s">
        <v>490</v>
      </c>
      <c r="O154" s="188" t="s">
        <v>481</v>
      </c>
      <c r="P154" s="553" t="s">
        <v>522</v>
      </c>
      <c r="Q154" s="553"/>
      <c r="R154" s="553"/>
      <c r="S154" s="530" t="s">
        <v>503</v>
      </c>
      <c r="T154" s="573" t="s">
        <v>523</v>
      </c>
      <c r="U154" s="574"/>
      <c r="V154" s="530" t="s">
        <v>481</v>
      </c>
      <c r="W154" s="575" t="s">
        <v>506</v>
      </c>
      <c r="X154" s="530"/>
      <c r="Y154" s="530"/>
      <c r="Z154" s="1097"/>
      <c r="AA154" s="1083"/>
      <c r="AB154" s="201"/>
      <c r="AC154" s="1010"/>
      <c r="AD154" s="1010"/>
      <c r="AE154" s="1010"/>
      <c r="AF154" s="1010"/>
      <c r="AG154" s="1018" t="s">
        <v>485</v>
      </c>
      <c r="AH154" s="1009" t="s">
        <v>1336</v>
      </c>
      <c r="AK154" s="134"/>
      <c r="AM154" s="135"/>
      <c r="AO154" s="490">
        <v>3.86</v>
      </c>
      <c r="AP154" s="137">
        <v>8.51</v>
      </c>
      <c r="AQ154" s="138">
        <v>84.9</v>
      </c>
      <c r="AR154" s="139">
        <f t="shared" si="73"/>
        <v>97.27000000000001</v>
      </c>
      <c r="AS154" s="140">
        <f t="shared" si="74"/>
        <v>0.45358401880141008</v>
      </c>
      <c r="AT154" s="141">
        <f t="shared" si="75"/>
        <v>38.509283196239721</v>
      </c>
      <c r="AU154" s="142">
        <f t="shared" si="76"/>
        <v>4.1323198800984902E-2</v>
      </c>
      <c r="AV154" s="143">
        <v>3.6669999999999998</v>
      </c>
      <c r="AW154" s="143">
        <f>95-AY154</f>
        <v>95</v>
      </c>
      <c r="AX154" s="144">
        <v>0</v>
      </c>
      <c r="AY154" s="145">
        <v>0</v>
      </c>
      <c r="AZ154" s="149" t="s">
        <v>487</v>
      </c>
      <c r="BA154" s="204">
        <v>1.6</v>
      </c>
      <c r="BB154" s="205">
        <v>0</v>
      </c>
      <c r="BC154" s="148"/>
      <c r="BD154" s="148"/>
      <c r="BE154" s="149"/>
      <c r="BF154" s="149"/>
      <c r="BG154" s="145"/>
      <c r="BH154" s="149"/>
      <c r="BJ154" s="149" t="s">
        <v>487</v>
      </c>
      <c r="BK154" s="149" t="s">
        <v>487</v>
      </c>
      <c r="BL154" s="150" t="s">
        <v>487</v>
      </c>
      <c r="BM154" s="206">
        <v>8.8999999999999996E-2</v>
      </c>
      <c r="BN154" s="153">
        <f t="shared" si="80"/>
        <v>2.3056994818652852</v>
      </c>
      <c r="BO154" s="149" t="s">
        <v>487</v>
      </c>
      <c r="BP154" s="145"/>
      <c r="BQ154" s="217"/>
      <c r="BR154" s="152"/>
      <c r="BS154" s="153">
        <f t="shared" si="81"/>
        <v>35.700000000000003</v>
      </c>
      <c r="BT154" s="152">
        <v>99.2</v>
      </c>
      <c r="BU154" s="218">
        <v>5924.0540540540542</v>
      </c>
      <c r="BV154" s="152">
        <f>100-BT154</f>
        <v>0.79999999999999716</v>
      </c>
      <c r="BW154" s="153">
        <f>BY154+CA154+CC154</f>
        <v>8.39086</v>
      </c>
      <c r="BX154" s="152">
        <v>13.4</v>
      </c>
      <c r="BY154" s="145">
        <f>BX154*AP154/100</f>
        <v>1.1403400000000001</v>
      </c>
      <c r="BZ154" s="152">
        <v>22.3</v>
      </c>
      <c r="CA154" s="145">
        <f>BZ154*AP154/100</f>
        <v>1.8977299999999999</v>
      </c>
      <c r="CB154" s="152">
        <v>62.9</v>
      </c>
      <c r="CC154" s="145">
        <f>CB154*AP154/100</f>
        <v>5.3527899999999997</v>
      </c>
      <c r="CD154" s="152"/>
      <c r="CL154" s="143">
        <f t="shared" si="82"/>
        <v>0.60089686098654704</v>
      </c>
      <c r="CM154" s="145"/>
      <c r="CN154" s="145"/>
      <c r="CO154" s="145"/>
      <c r="CP154" s="148"/>
      <c r="CQ154" s="149"/>
      <c r="CR154" s="149"/>
      <c r="CS154" s="149"/>
      <c r="CT154" s="145"/>
      <c r="CU154" s="145"/>
      <c r="CV154" s="145"/>
      <c r="CW154" s="145"/>
      <c r="CX154" s="145"/>
      <c r="CY154" s="209"/>
      <c r="CZ154" s="145"/>
      <c r="DA154" s="209" t="s">
        <v>524</v>
      </c>
      <c r="DB154" s="149" t="s">
        <v>508</v>
      </c>
      <c r="DE154" s="125"/>
      <c r="DF154" s="125"/>
      <c r="DG154" s="125"/>
      <c r="DH154" s="414"/>
      <c r="DI154" s="210" t="s">
        <v>489</v>
      </c>
      <c r="DJ154" s="220" t="s">
        <v>485</v>
      </c>
      <c r="DK154" s="162">
        <v>2</v>
      </c>
      <c r="DL154" s="166"/>
      <c r="DM154" s="166"/>
      <c r="DN154" s="164">
        <v>1</v>
      </c>
      <c r="DO154" s="166"/>
      <c r="DP154" s="168"/>
      <c r="DQ154" s="166"/>
      <c r="DR154" s="165" t="s">
        <v>490</v>
      </c>
      <c r="DS154" s="125" t="s">
        <v>490</v>
      </c>
      <c r="DT154" s="125">
        <v>19091</v>
      </c>
      <c r="DU154" s="125">
        <v>83.5</v>
      </c>
      <c r="DV154" s="125">
        <v>16.5</v>
      </c>
      <c r="DW154" s="125" t="s">
        <v>490</v>
      </c>
      <c r="DX154" s="125" t="s">
        <v>490</v>
      </c>
      <c r="DY154" s="125" t="s">
        <v>490</v>
      </c>
      <c r="DZ154" s="125" t="s">
        <v>490</v>
      </c>
      <c r="EA154" s="125">
        <v>0</v>
      </c>
      <c r="EC154" s="166"/>
      <c r="ED154" s="166">
        <v>2</v>
      </c>
      <c r="EE154" s="166">
        <v>4</v>
      </c>
      <c r="EF154" s="166"/>
      <c r="EG154" s="166">
        <v>2</v>
      </c>
      <c r="EH154" s="166">
        <v>1</v>
      </c>
      <c r="EI154" s="166">
        <v>165</v>
      </c>
      <c r="EJ154" s="166">
        <v>77</v>
      </c>
      <c r="EK154" s="167">
        <f t="shared" ref="EK154:EK170" si="84">EJ154/(EI154*EI154*0.01*0.01)</f>
        <v>28.28282828282828</v>
      </c>
      <c r="EL154" s="166">
        <v>2</v>
      </c>
      <c r="EM154" s="168" t="s">
        <v>490</v>
      </c>
      <c r="EN154" s="166">
        <v>0</v>
      </c>
      <c r="EO154" s="166">
        <v>0</v>
      </c>
      <c r="EP154" s="166">
        <v>1</v>
      </c>
      <c r="EQ154" s="1230">
        <v>43023</v>
      </c>
      <c r="ER154" s="506">
        <v>7798</v>
      </c>
      <c r="ES154" s="1083">
        <v>75</v>
      </c>
      <c r="ET154" s="1008">
        <v>460000</v>
      </c>
      <c r="EU154" s="1083">
        <v>2</v>
      </c>
      <c r="EV154" s="1074">
        <v>12266.666666666666</v>
      </c>
      <c r="EW154" s="1083">
        <v>411000</v>
      </c>
      <c r="EX154" s="695">
        <v>10960</v>
      </c>
      <c r="EY154" s="1075">
        <v>43840</v>
      </c>
      <c r="EZ154" s="1083"/>
      <c r="FA154" s="1083"/>
      <c r="FB154" s="1083"/>
      <c r="FC154" s="1083"/>
      <c r="FD154" s="1135"/>
      <c r="FE154" s="1135"/>
      <c r="FF154" s="1135"/>
      <c r="FG154" s="755"/>
      <c r="FH154" s="1112">
        <v>1.7418795620437957</v>
      </c>
      <c r="FI154" s="675"/>
      <c r="FJ154" s="676">
        <v>19091</v>
      </c>
      <c r="FK154" s="1154" t="s">
        <v>485</v>
      </c>
      <c r="FL154" s="867"/>
      <c r="FM154" s="172">
        <v>89.347826086956516</v>
      </c>
      <c r="FN154" s="213">
        <f>EX154/1000</f>
        <v>10.96</v>
      </c>
      <c r="FP154" s="172">
        <v>89.347826086956516</v>
      </c>
      <c r="FQ154" s="213">
        <v>10.96</v>
      </c>
      <c r="FR154" s="143">
        <f>DT154/EX154</f>
        <v>1.7418795620437957</v>
      </c>
      <c r="FS154" s="222"/>
      <c r="FT154" s="223"/>
      <c r="FU154" s="223"/>
      <c r="FV154" s="223"/>
      <c r="FW154" s="164">
        <v>1</v>
      </c>
      <c r="GF154" s="175"/>
      <c r="GJ154" s="991"/>
      <c r="GK154" s="214">
        <v>43122</v>
      </c>
      <c r="GL154" s="1260" t="s">
        <v>497</v>
      </c>
      <c r="GM154" s="1231">
        <f t="shared" si="83"/>
        <v>3</v>
      </c>
      <c r="GN154" s="1147"/>
      <c r="GR154" s="991"/>
      <c r="GS154" s="991"/>
      <c r="GT154" s="991"/>
      <c r="GU154" s="122"/>
      <c r="JD154" s="122"/>
      <c r="JG154" s="125"/>
      <c r="JH154" s="125"/>
      <c r="JI154" s="125"/>
      <c r="JJ154" s="993"/>
      <c r="JK154" s="993"/>
      <c r="JL154" s="993"/>
      <c r="JM154" s="993"/>
      <c r="JN154" s="993"/>
      <c r="JO154" s="993"/>
      <c r="JP154" s="993"/>
      <c r="JQ154" s="993"/>
      <c r="JR154" s="993"/>
      <c r="JS154" s="993"/>
      <c r="JT154" s="993"/>
      <c r="JU154" s="993"/>
      <c r="JV154" s="993"/>
      <c r="JW154" s="993"/>
      <c r="JX154" s="993"/>
      <c r="JY154" s="993"/>
      <c r="JZ154" s="993"/>
      <c r="KA154" s="993"/>
      <c r="KB154" s="993"/>
      <c r="KC154" s="993"/>
      <c r="KD154" s="993"/>
      <c r="KE154" s="993"/>
      <c r="KF154" s="993"/>
      <c r="KG154" s="993"/>
      <c r="KH154" s="993"/>
      <c r="KI154" s="993"/>
      <c r="KJ154" s="993"/>
      <c r="KK154" s="993"/>
      <c r="KL154" s="993"/>
      <c r="KM154" s="993"/>
      <c r="KN154" s="993"/>
      <c r="KO154" s="993"/>
      <c r="KP154" s="993"/>
      <c r="KQ154" s="993"/>
      <c r="KR154" s="993"/>
      <c r="KS154" s="993"/>
      <c r="KT154" s="993"/>
      <c r="KU154" s="993"/>
      <c r="KV154" s="993"/>
      <c r="KW154" s="993"/>
      <c r="KX154" s="993"/>
      <c r="KY154" s="993"/>
      <c r="KZ154" s="993"/>
      <c r="LA154" s="993"/>
      <c r="LB154" s="993"/>
      <c r="LC154" s="993"/>
      <c r="LD154" s="993"/>
      <c r="LE154" s="125"/>
      <c r="LF154" s="125"/>
      <c r="LG154" s="125"/>
      <c r="LH154" s="125"/>
      <c r="LI154" s="125"/>
      <c r="LJ154" s="125"/>
      <c r="LK154" s="125"/>
      <c r="LL154" s="125"/>
      <c r="LM154" s="125"/>
      <c r="LN154" s="125"/>
      <c r="LO154" s="125"/>
      <c r="LP154" s="125"/>
      <c r="LQ154" s="125"/>
      <c r="LR154" s="175"/>
      <c r="LS154" s="175"/>
      <c r="LT154" s="175"/>
      <c r="LU154" s="175"/>
      <c r="LV154" s="175"/>
      <c r="LW154" s="175"/>
      <c r="LX154" s="175"/>
      <c r="LY154" s="183"/>
      <c r="LZ154" s="183"/>
    </row>
    <row r="155" spans="1:338" ht="14.45" hidden="1" customHeight="1">
      <c r="A155" s="122">
        <v>127</v>
      </c>
      <c r="B155" s="122">
        <f>COUNTIFS($D$3:D155,D155,$F$3:F155,F155)</f>
        <v>2</v>
      </c>
      <c r="C155" s="268">
        <v>6462</v>
      </c>
      <c r="D155" s="398" t="s">
        <v>1024</v>
      </c>
      <c r="E155" s="125" t="s">
        <v>823</v>
      </c>
      <c r="F155" s="646">
        <v>5409300259</v>
      </c>
      <c r="G155" s="125">
        <v>63</v>
      </c>
      <c r="H155" s="398" t="s">
        <v>1289</v>
      </c>
      <c r="I155" s="647" t="s">
        <v>676</v>
      </c>
      <c r="J155" s="504" t="s">
        <v>477</v>
      </c>
      <c r="K155" s="175" t="s">
        <v>478</v>
      </c>
      <c r="L155" s="125" t="s">
        <v>1290</v>
      </c>
      <c r="M155" s="125">
        <v>9</v>
      </c>
      <c r="N155" s="125"/>
      <c r="O155" s="125"/>
      <c r="P155" s="553" t="s">
        <v>652</v>
      </c>
      <c r="Q155" s="553"/>
      <c r="R155" s="553"/>
      <c r="S155" s="547" t="s">
        <v>550</v>
      </c>
      <c r="T155" s="547" t="s">
        <v>641</v>
      </c>
      <c r="U155" s="639" t="s">
        <v>616</v>
      </c>
      <c r="V155" s="547" t="s">
        <v>550</v>
      </c>
      <c r="W155" s="640" t="s">
        <v>642</v>
      </c>
      <c r="X155" s="547" t="s">
        <v>481</v>
      </c>
      <c r="Y155" s="547" t="s">
        <v>643</v>
      </c>
      <c r="Z155" s="1007"/>
      <c r="AA155" s="991"/>
      <c r="AB155" s="301">
        <v>311</v>
      </c>
      <c r="AC155" s="994"/>
      <c r="AD155" s="994"/>
      <c r="AE155" s="994"/>
      <c r="AF155" s="994"/>
      <c r="AG155" s="862" t="s">
        <v>485</v>
      </c>
      <c r="AH155" s="1009"/>
      <c r="AI155" s="149">
        <v>23.2</v>
      </c>
      <c r="AJ155" s="149">
        <v>77.7</v>
      </c>
      <c r="AK155" s="134">
        <v>18.026400000000002</v>
      </c>
      <c r="AL155" s="149">
        <v>68841</v>
      </c>
      <c r="AM155" s="135" t="e">
        <v>#VALUE!</v>
      </c>
      <c r="AN155" s="122">
        <v>6</v>
      </c>
      <c r="AO155" s="1024">
        <v>51.3</v>
      </c>
      <c r="AP155" s="137">
        <v>21</v>
      </c>
      <c r="AQ155" s="138">
        <v>25.7</v>
      </c>
      <c r="AR155" s="139">
        <f t="shared" si="73"/>
        <v>98</v>
      </c>
      <c r="AS155" s="140">
        <f t="shared" si="74"/>
        <v>2.4428571428571426</v>
      </c>
      <c r="AT155" s="141">
        <f t="shared" si="75"/>
        <v>62.781428571428563</v>
      </c>
      <c r="AU155" s="142">
        <f t="shared" si="76"/>
        <v>1.0985010706638114</v>
      </c>
      <c r="AV155" s="145">
        <v>46.984999999999999</v>
      </c>
      <c r="AW155" s="143">
        <f>95-AY155</f>
        <v>91.588693957115012</v>
      </c>
      <c r="AX155" s="144">
        <v>1.75</v>
      </c>
      <c r="AY155" s="143">
        <f>AX155*100/AO155</f>
        <v>3.4113060428849904</v>
      </c>
      <c r="BA155" s="146" t="s">
        <v>487</v>
      </c>
      <c r="BB155" s="147">
        <v>2.31</v>
      </c>
      <c r="BC155" s="148"/>
      <c r="BD155" s="148"/>
      <c r="BG155" s="145"/>
      <c r="BJ155" s="328">
        <v>48</v>
      </c>
      <c r="BK155" s="328">
        <v>50.8</v>
      </c>
      <c r="BL155" s="150">
        <v>0.94488188976377963</v>
      </c>
      <c r="BM155" s="155">
        <v>0.88</v>
      </c>
      <c r="BN155" s="153">
        <f t="shared" si="80"/>
        <v>1.7153996101364524</v>
      </c>
      <c r="BO155" s="152">
        <v>2.0467836257309941</v>
      </c>
      <c r="BP155" s="143"/>
      <c r="BQ155" s="234"/>
      <c r="BR155" s="152"/>
      <c r="BS155" s="153">
        <f t="shared" si="81"/>
        <v>48.7</v>
      </c>
      <c r="BT155" s="154">
        <v>88.5</v>
      </c>
      <c r="BU155" s="152"/>
      <c r="BV155" s="154">
        <f>100-BT155</f>
        <v>11.5</v>
      </c>
      <c r="BW155" s="1039">
        <f>BY155+CA155+CC155</f>
        <v>20.349</v>
      </c>
      <c r="BX155" s="154">
        <v>17.899999999999999</v>
      </c>
      <c r="BY155" s="145">
        <f>BX155*AP155/100</f>
        <v>3.7589999999999999</v>
      </c>
      <c r="BZ155" s="154">
        <v>30.8</v>
      </c>
      <c r="CA155" s="145">
        <f>BZ155*AP155/100</f>
        <v>6.4680000000000009</v>
      </c>
      <c r="CB155" s="154">
        <v>48.2</v>
      </c>
      <c r="CC155" s="145">
        <f>CB155*AP155/100</f>
        <v>10.122</v>
      </c>
      <c r="CD155" s="154"/>
      <c r="CE155" s="151">
        <v>98.2</v>
      </c>
      <c r="CF155" s="156"/>
      <c r="CG155" s="151">
        <v>95</v>
      </c>
      <c r="CH155" s="151"/>
      <c r="CI155" s="151">
        <v>36.200000000000003</v>
      </c>
      <c r="CJ155" s="151">
        <v>66.7</v>
      </c>
      <c r="CL155" s="143">
        <f t="shared" si="82"/>
        <v>0.58116883116883111</v>
      </c>
      <c r="CM155" s="145"/>
      <c r="CN155" s="145"/>
      <c r="CO155" s="145"/>
      <c r="CP155" s="148"/>
      <c r="CT155" s="145"/>
      <c r="CU155" s="145"/>
      <c r="CV155" s="145"/>
      <c r="CW155" s="145"/>
      <c r="CX155" s="145"/>
      <c r="CY155" s="149"/>
      <c r="CZ155" s="145">
        <v>0.4743415123362677</v>
      </c>
      <c r="DA155" s="149">
        <v>5</v>
      </c>
      <c r="DB155" s="149" t="s">
        <v>600</v>
      </c>
      <c r="DE155" s="308"/>
      <c r="DF155" s="308"/>
      <c r="DG155" s="308"/>
      <c r="DH155" s="579"/>
      <c r="DI155" s="160" t="s">
        <v>489</v>
      </c>
      <c r="DJ155" s="440" t="s">
        <v>485</v>
      </c>
      <c r="DK155" s="162">
        <v>2</v>
      </c>
      <c r="DL155" s="163" t="s">
        <v>676</v>
      </c>
      <c r="DM155" s="163" t="s">
        <v>676</v>
      </c>
      <c r="DN155" s="164">
        <v>0</v>
      </c>
      <c r="DO155" s="163">
        <v>0</v>
      </c>
      <c r="DP155" s="168" t="s">
        <v>490</v>
      </c>
      <c r="DQ155" s="163" t="s">
        <v>490</v>
      </c>
      <c r="DR155" s="165">
        <v>2.4</v>
      </c>
      <c r="DS155" s="125" t="s">
        <v>490</v>
      </c>
      <c r="DT155" s="125">
        <v>311</v>
      </c>
      <c r="DU155" s="125">
        <v>0.219</v>
      </c>
      <c r="DV155" s="125">
        <v>0.78100000000000003</v>
      </c>
      <c r="DW155" s="125" t="s">
        <v>490</v>
      </c>
      <c r="DX155" s="125" t="s">
        <v>490</v>
      </c>
      <c r="DY155" s="125" t="s">
        <v>490</v>
      </c>
      <c r="DZ155" s="125" t="s">
        <v>490</v>
      </c>
      <c r="EA155" s="125">
        <v>0</v>
      </c>
      <c r="EC155" s="163">
        <v>5</v>
      </c>
      <c r="ED155" s="163">
        <v>9</v>
      </c>
      <c r="EE155" s="166">
        <v>20</v>
      </c>
      <c r="EF155" s="163">
        <v>50</v>
      </c>
      <c r="EG155" s="163">
        <v>3</v>
      </c>
      <c r="EH155" s="163">
        <v>1</v>
      </c>
      <c r="EI155" s="163">
        <v>168</v>
      </c>
      <c r="EJ155" s="163">
        <v>90</v>
      </c>
      <c r="EK155" s="167">
        <f t="shared" si="84"/>
        <v>31.887755102040817</v>
      </c>
      <c r="EL155" s="163">
        <v>2</v>
      </c>
      <c r="EM155" s="168" t="s">
        <v>490</v>
      </c>
      <c r="EN155" s="169">
        <v>3</v>
      </c>
      <c r="EO155" s="163">
        <v>2</v>
      </c>
      <c r="EP155" s="163">
        <v>2</v>
      </c>
      <c r="EQ155" s="1238">
        <v>42760</v>
      </c>
      <c r="ER155" s="580">
        <v>6462</v>
      </c>
      <c r="ES155" s="991"/>
      <c r="ET155" s="991"/>
      <c r="EU155" s="991"/>
      <c r="EV155" s="991"/>
      <c r="EW155" s="991"/>
      <c r="EX155" s="739"/>
      <c r="EY155" s="1067"/>
      <c r="EZ155" s="991"/>
      <c r="FA155" s="991"/>
      <c r="FB155" s="991"/>
      <c r="FC155" s="991"/>
      <c r="FD155" s="1067"/>
      <c r="FE155" s="1067"/>
      <c r="FF155" s="1067"/>
      <c r="FG155" s="740"/>
      <c r="FH155" s="1084"/>
      <c r="FI155" s="590"/>
      <c r="FJ155" s="645">
        <v>311</v>
      </c>
      <c r="FK155" s="1125" t="s">
        <v>485</v>
      </c>
      <c r="FL155" s="133"/>
      <c r="FM155" s="122"/>
      <c r="FP155" s="172"/>
      <c r="FQ155" s="173">
        <f>DT155/1000</f>
        <v>0.311</v>
      </c>
      <c r="FR155" s="133"/>
      <c r="FS155" s="174">
        <v>50</v>
      </c>
      <c r="FT155" s="175" t="s">
        <v>536</v>
      </c>
      <c r="FV155" s="175" t="s">
        <v>1028</v>
      </c>
      <c r="FX155" s="125">
        <v>3</v>
      </c>
      <c r="FY155" s="125">
        <v>0</v>
      </c>
      <c r="FZ155" s="175" t="s">
        <v>1291</v>
      </c>
      <c r="GD155" s="125">
        <v>1</v>
      </c>
      <c r="GE155" s="175" t="s">
        <v>1031</v>
      </c>
      <c r="GF155" s="175" t="s">
        <v>1032</v>
      </c>
      <c r="GG155" s="125">
        <v>1</v>
      </c>
      <c r="GH155" s="175" t="s">
        <v>1292</v>
      </c>
      <c r="GI155" s="175" t="s">
        <v>1034</v>
      </c>
      <c r="GJ155" s="991"/>
      <c r="GK155" s="294">
        <v>42860</v>
      </c>
      <c r="GL155" s="1236" t="s">
        <v>497</v>
      </c>
      <c r="GM155" s="1231">
        <f t="shared" si="83"/>
        <v>3</v>
      </c>
      <c r="GN155" s="1147"/>
      <c r="GP155" s="179">
        <v>1.4122670268800002</v>
      </c>
      <c r="GR155" s="991"/>
      <c r="GS155" s="992">
        <v>6.016</v>
      </c>
      <c r="GT155" s="991"/>
      <c r="GU155" s="122"/>
      <c r="HI155" s="991"/>
      <c r="HJ155" s="991"/>
      <c r="HK155" s="991"/>
      <c r="HL155" s="991"/>
      <c r="HM155" s="991"/>
      <c r="HN155" s="991"/>
      <c r="HO155" s="1022"/>
      <c r="HP155" s="1022"/>
      <c r="HQ155" s="991"/>
      <c r="HR155" s="991"/>
      <c r="HS155" s="991"/>
      <c r="HT155" s="991"/>
      <c r="HU155" s="991"/>
      <c r="HV155" s="991"/>
      <c r="HW155" s="991"/>
      <c r="HX155" s="991"/>
      <c r="HY155" s="991"/>
      <c r="HZ155" s="991"/>
      <c r="IA155" s="991"/>
      <c r="IB155" s="1022"/>
      <c r="IC155" s="991"/>
      <c r="ID155" s="991"/>
      <c r="IE155" s="991"/>
      <c r="IF155" s="991"/>
      <c r="IG155" s="1022"/>
      <c r="IH155" s="991"/>
      <c r="II155" s="991"/>
      <c r="IJ155" s="991"/>
      <c r="IK155" s="1022"/>
      <c r="IL155" s="991"/>
      <c r="IM155" s="991"/>
      <c r="IN155" s="1022"/>
      <c r="IO155" s="991"/>
      <c r="IP155" s="991"/>
      <c r="IQ155" s="991"/>
      <c r="IR155" s="991"/>
      <c r="IS155" s="991"/>
      <c r="IT155" s="1022"/>
      <c r="IU155" s="991"/>
      <c r="IV155" s="991"/>
      <c r="IW155" s="991"/>
      <c r="IX155" s="991"/>
      <c r="IY155" s="991"/>
      <c r="IZ155" s="991"/>
      <c r="JA155" s="991"/>
      <c r="JB155" s="991"/>
      <c r="JC155" s="991"/>
      <c r="JD155" s="991"/>
      <c r="JE155" s="991"/>
      <c r="JF155" s="991"/>
      <c r="JG155" s="991"/>
      <c r="JH155" s="991"/>
      <c r="JI155" s="991"/>
      <c r="JJ155" s="993"/>
      <c r="JK155" s="993"/>
      <c r="JL155" s="993"/>
      <c r="JM155" s="993"/>
      <c r="JN155" s="993"/>
      <c r="JO155" s="993"/>
      <c r="JP155" s="993"/>
      <c r="JQ155" s="993"/>
      <c r="JR155" s="993"/>
      <c r="JS155" s="993"/>
      <c r="JT155" s="993"/>
      <c r="JU155" s="993"/>
      <c r="JV155" s="993"/>
      <c r="JW155" s="993"/>
      <c r="JX155" s="993"/>
      <c r="JY155" s="993"/>
      <c r="JZ155" s="993"/>
      <c r="KA155" s="993"/>
      <c r="KB155" s="993"/>
      <c r="KC155" s="993"/>
      <c r="KD155" s="993"/>
      <c r="KE155" s="993"/>
      <c r="KF155" s="993"/>
      <c r="KG155" s="993"/>
      <c r="KH155" s="993"/>
      <c r="KI155" s="993"/>
      <c r="KJ155" s="993"/>
      <c r="KK155" s="993"/>
      <c r="KL155" s="993"/>
      <c r="KM155" s="993"/>
      <c r="KN155" s="993"/>
      <c r="KO155" s="993"/>
      <c r="KP155" s="993"/>
      <c r="KQ155" s="993"/>
      <c r="KR155" s="993"/>
      <c r="KS155" s="993"/>
      <c r="KT155" s="993"/>
      <c r="KU155" s="993"/>
      <c r="KV155" s="993"/>
      <c r="KW155" s="993"/>
      <c r="KX155" s="993"/>
      <c r="KY155" s="993"/>
      <c r="KZ155" s="993"/>
      <c r="LA155" s="993"/>
      <c r="LB155" s="993"/>
      <c r="LC155" s="993"/>
      <c r="LD155" s="993"/>
      <c r="LF155" s="122"/>
      <c r="LG155" s="122"/>
      <c r="LH155" s="122"/>
      <c r="LI155" s="122"/>
      <c r="LJ155" s="122"/>
      <c r="LK155" s="122"/>
      <c r="LL155" s="122"/>
      <c r="LM155" s="122"/>
      <c r="LN155" s="122"/>
      <c r="LO155" s="122"/>
      <c r="LP155" s="122"/>
      <c r="LQ155" s="122"/>
    </row>
    <row r="156" spans="1:338" ht="14.45" hidden="1" customHeight="1">
      <c r="A156" s="122">
        <v>142</v>
      </c>
      <c r="B156" s="122">
        <f>COUNTIFS($D$3:D156,D156,$F$3:F156,F156)</f>
        <v>2</v>
      </c>
      <c r="C156" s="268">
        <v>6601</v>
      </c>
      <c r="D156" s="398" t="s">
        <v>1284</v>
      </c>
      <c r="E156" s="125" t="s">
        <v>587</v>
      </c>
      <c r="F156" s="187">
        <v>7501223411</v>
      </c>
      <c r="G156" s="125">
        <v>42</v>
      </c>
      <c r="H156" s="398" t="s">
        <v>650</v>
      </c>
      <c r="I156" s="572" t="s">
        <v>815</v>
      </c>
      <c r="J156" s="504" t="s">
        <v>477</v>
      </c>
      <c r="K156" s="175" t="s">
        <v>478</v>
      </c>
      <c r="L156" s="125" t="s">
        <v>1293</v>
      </c>
      <c r="M156" s="649" t="s">
        <v>1294</v>
      </c>
      <c r="N156" s="650"/>
      <c r="O156" s="650"/>
      <c r="P156" s="553" t="s">
        <v>652</v>
      </c>
      <c r="Q156" s="553"/>
      <c r="R156" s="553"/>
      <c r="S156" s="547" t="s">
        <v>550</v>
      </c>
      <c r="T156" s="547" t="s">
        <v>481</v>
      </c>
      <c r="U156" s="639" t="s">
        <v>482</v>
      </c>
      <c r="V156" s="547" t="s">
        <v>481</v>
      </c>
      <c r="W156" s="640" t="s">
        <v>483</v>
      </c>
      <c r="X156" s="547" t="s">
        <v>481</v>
      </c>
      <c r="Y156" s="547" t="s">
        <v>653</v>
      </c>
      <c r="Z156" s="1007"/>
      <c r="AA156" s="991"/>
      <c r="AB156" s="337">
        <v>631</v>
      </c>
      <c r="AC156" s="1013"/>
      <c r="AD156" s="1013"/>
      <c r="AE156" s="1013"/>
      <c r="AF156" s="1013"/>
      <c r="AG156" s="1017" t="s">
        <v>507</v>
      </c>
      <c r="AH156" s="1009"/>
      <c r="AI156" s="122">
        <v>55.5</v>
      </c>
      <c r="AJ156" s="122">
        <v>85.3</v>
      </c>
      <c r="AK156" s="134">
        <v>47.341499999999996</v>
      </c>
      <c r="AL156" s="122">
        <v>66694</v>
      </c>
      <c r="AM156" s="135">
        <v>15.692705882352941</v>
      </c>
      <c r="AN156" s="122">
        <v>4</v>
      </c>
      <c r="AO156" s="1024">
        <v>57.7</v>
      </c>
      <c r="AP156" s="137">
        <v>26.8</v>
      </c>
      <c r="AQ156" s="138">
        <v>13.6</v>
      </c>
      <c r="AR156" s="139">
        <f t="shared" si="73"/>
        <v>98.1</v>
      </c>
      <c r="AS156" s="140">
        <f t="shared" si="74"/>
        <v>2.1529850746268657</v>
      </c>
      <c r="AT156" s="141">
        <f t="shared" si="75"/>
        <v>29.280597014925373</v>
      </c>
      <c r="AU156" s="142">
        <f t="shared" si="76"/>
        <v>1.4282178217821784</v>
      </c>
      <c r="AV156" s="143">
        <v>53.914999999999999</v>
      </c>
      <c r="AW156" s="143">
        <f>95-AY156</f>
        <v>93.440207972270358</v>
      </c>
      <c r="AX156" s="144">
        <v>0.9</v>
      </c>
      <c r="AY156" s="143">
        <f>AX156*100/AO156</f>
        <v>1.559792027729636</v>
      </c>
      <c r="BA156" s="146" t="s">
        <v>487</v>
      </c>
      <c r="BC156" s="148"/>
      <c r="BD156" s="148"/>
      <c r="BG156" s="145"/>
      <c r="BJ156" s="149">
        <v>54.5</v>
      </c>
      <c r="BK156" s="149">
        <v>45.4</v>
      </c>
      <c r="BL156" s="150">
        <v>1.2004405286343613</v>
      </c>
      <c r="BM156" s="151" t="s">
        <v>487</v>
      </c>
      <c r="BN156" s="122" t="s">
        <v>487</v>
      </c>
      <c r="BO156" s="149" t="s">
        <v>487</v>
      </c>
      <c r="BP156" s="143">
        <v>39.5</v>
      </c>
      <c r="BQ156" s="234">
        <v>47.12</v>
      </c>
      <c r="BR156" s="152"/>
      <c r="BS156" s="153">
        <f t="shared" si="81"/>
        <v>11.4</v>
      </c>
      <c r="BT156" s="154">
        <v>82.3</v>
      </c>
      <c r="BU156" s="152"/>
      <c r="BV156" s="154">
        <f>100-BT156</f>
        <v>17.700000000000003</v>
      </c>
      <c r="BW156" s="1039">
        <f>BY156+CA156+CC156</f>
        <v>26.505199999999999</v>
      </c>
      <c r="BX156" s="154">
        <v>6.23</v>
      </c>
      <c r="BY156" s="145">
        <f>BX156*AP156/100</f>
        <v>1.6696400000000002</v>
      </c>
      <c r="BZ156" s="154">
        <v>5.17</v>
      </c>
      <c r="CA156" s="145">
        <f>BZ156*AP156/100</f>
        <v>1.3855600000000001</v>
      </c>
      <c r="CB156" s="154">
        <v>87.5</v>
      </c>
      <c r="CC156" s="145">
        <f>CB156*AP156/100</f>
        <v>23.45</v>
      </c>
      <c r="CD156" s="154"/>
      <c r="CE156" s="151">
        <v>95.8</v>
      </c>
      <c r="CF156" s="156"/>
      <c r="CG156" s="151">
        <v>94.8</v>
      </c>
      <c r="CH156" s="151"/>
      <c r="CI156" s="151">
        <v>18.100000000000001</v>
      </c>
      <c r="CJ156" s="151">
        <v>27.5</v>
      </c>
      <c r="CK156" s="151"/>
      <c r="CL156" s="143">
        <f t="shared" si="82"/>
        <v>1.205029013539652</v>
      </c>
      <c r="CM156" s="145"/>
      <c r="CN156" s="145"/>
      <c r="CO156" s="145"/>
      <c r="CP156" s="148"/>
      <c r="CT156" s="145"/>
      <c r="CU156" s="145"/>
      <c r="CV156" s="145"/>
      <c r="CW156" s="145"/>
      <c r="CX156" s="145"/>
      <c r="CY156" s="149"/>
      <c r="CZ156" s="145"/>
      <c r="DA156" s="149" t="s">
        <v>524</v>
      </c>
      <c r="DB156" s="149" t="s">
        <v>600</v>
      </c>
      <c r="DE156" s="308"/>
      <c r="DF156" s="308"/>
      <c r="DG156" s="308"/>
      <c r="DH156" s="579"/>
      <c r="DI156" s="160" t="s">
        <v>489</v>
      </c>
      <c r="DJ156" s="309" t="s">
        <v>507</v>
      </c>
      <c r="DK156" s="162">
        <v>2</v>
      </c>
      <c r="DL156" s="163" t="s">
        <v>592</v>
      </c>
      <c r="DM156" s="163" t="s">
        <v>592</v>
      </c>
      <c r="DN156" s="164">
        <v>0</v>
      </c>
      <c r="DO156" s="163">
        <v>0</v>
      </c>
      <c r="DP156" s="168" t="s">
        <v>490</v>
      </c>
      <c r="DQ156" s="163" t="s">
        <v>490</v>
      </c>
      <c r="DR156" s="165" t="s">
        <v>490</v>
      </c>
      <c r="DS156" s="125" t="s">
        <v>490</v>
      </c>
      <c r="DT156" s="125">
        <v>631</v>
      </c>
      <c r="DU156" s="125">
        <v>0.157</v>
      </c>
      <c r="DV156" s="125">
        <v>0.84299999999999997</v>
      </c>
      <c r="DW156" s="125" t="s">
        <v>490</v>
      </c>
      <c r="DX156" s="125" t="s">
        <v>490</v>
      </c>
      <c r="DY156" s="125" t="s">
        <v>490</v>
      </c>
      <c r="DZ156" s="125" t="s">
        <v>490</v>
      </c>
      <c r="EA156" s="125">
        <v>0</v>
      </c>
      <c r="EC156" s="163" t="s">
        <v>524</v>
      </c>
      <c r="ED156" s="651" t="s">
        <v>1295</v>
      </c>
      <c r="EE156" s="166">
        <v>17</v>
      </c>
      <c r="EF156" s="163">
        <v>25</v>
      </c>
      <c r="EG156" s="163">
        <v>3</v>
      </c>
      <c r="EH156" s="163">
        <v>1</v>
      </c>
      <c r="EI156" s="163">
        <v>184</v>
      </c>
      <c r="EJ156" s="163">
        <v>84</v>
      </c>
      <c r="EK156" s="167">
        <f t="shared" si="84"/>
        <v>24.810964083175801</v>
      </c>
      <c r="EL156" s="163">
        <v>1</v>
      </c>
      <c r="EM156" s="168">
        <v>42916</v>
      </c>
      <c r="EN156" s="169">
        <v>2</v>
      </c>
      <c r="EO156" s="163">
        <v>1</v>
      </c>
      <c r="EP156" s="163">
        <v>4</v>
      </c>
      <c r="EQ156" s="1238">
        <v>42786</v>
      </c>
      <c r="ER156" s="580">
        <v>6601</v>
      </c>
      <c r="ES156" s="991"/>
      <c r="ET156" s="991"/>
      <c r="EU156" s="991"/>
      <c r="EV156" s="991"/>
      <c r="EW156" s="991"/>
      <c r="EX156" s="739"/>
      <c r="EY156" s="1067"/>
      <c r="EZ156" s="991"/>
      <c r="FA156" s="991"/>
      <c r="FB156" s="991"/>
      <c r="FC156" s="991"/>
      <c r="FD156" s="1067"/>
      <c r="FE156" s="1067"/>
      <c r="FF156" s="1067"/>
      <c r="FG156" s="740"/>
      <c r="FH156" s="1084"/>
      <c r="FI156" s="590"/>
      <c r="FJ156" s="606">
        <v>631</v>
      </c>
      <c r="FK156" s="1017" t="s">
        <v>507</v>
      </c>
      <c r="FL156" s="133"/>
      <c r="FM156" s="122"/>
      <c r="FP156" s="172"/>
      <c r="FQ156" s="173">
        <f>DT156/1000</f>
        <v>0.63100000000000001</v>
      </c>
      <c r="FR156" s="133"/>
      <c r="FS156" s="133"/>
      <c r="GF156" s="175"/>
      <c r="GJ156" s="991"/>
      <c r="GK156" s="294">
        <v>42887</v>
      </c>
      <c r="GL156" s="1261" t="s">
        <v>497</v>
      </c>
      <c r="GM156" s="1231">
        <f t="shared" si="83"/>
        <v>3</v>
      </c>
      <c r="GN156" s="1147"/>
      <c r="GR156" s="991"/>
      <c r="GS156" s="991"/>
      <c r="GT156" s="991"/>
      <c r="GU156" s="122"/>
      <c r="HI156" s="991"/>
      <c r="HJ156" s="991"/>
      <c r="HK156" s="991"/>
      <c r="HL156" s="991"/>
      <c r="HM156" s="991"/>
      <c r="HN156" s="991"/>
      <c r="HO156" s="1022"/>
      <c r="HP156" s="1022"/>
      <c r="HQ156" s="991"/>
      <c r="HR156" s="991"/>
      <c r="HS156" s="991"/>
      <c r="HT156" s="991"/>
      <c r="HU156" s="991"/>
      <c r="HV156" s="991"/>
      <c r="HW156" s="991"/>
      <c r="HX156" s="991"/>
      <c r="HY156" s="991"/>
      <c r="HZ156" s="991"/>
      <c r="IA156" s="991"/>
      <c r="IB156" s="1022"/>
      <c r="IC156" s="991"/>
      <c r="ID156" s="991"/>
      <c r="IE156" s="991"/>
      <c r="IF156" s="991"/>
      <c r="IG156" s="991"/>
      <c r="IH156" s="991"/>
      <c r="II156" s="991"/>
      <c r="IJ156" s="991"/>
      <c r="IK156" s="1022"/>
      <c r="IL156" s="991"/>
      <c r="IM156" s="991"/>
      <c r="IN156" s="1022"/>
      <c r="IO156" s="991"/>
      <c r="IP156" s="991"/>
      <c r="IQ156" s="991"/>
      <c r="IR156" s="991"/>
      <c r="IS156" s="991"/>
      <c r="IT156" s="1022"/>
      <c r="IU156" s="991"/>
      <c r="IV156" s="991"/>
      <c r="IW156" s="991"/>
      <c r="IX156" s="991"/>
      <c r="IY156" s="991"/>
      <c r="IZ156" s="991"/>
      <c r="JA156" s="991"/>
      <c r="JB156" s="991"/>
      <c r="JC156" s="991"/>
      <c r="JD156" s="991"/>
      <c r="JE156" s="991"/>
      <c r="JF156" s="991"/>
      <c r="JG156" s="125"/>
      <c r="JH156" s="125"/>
      <c r="JI156" s="125"/>
      <c r="JJ156" s="993"/>
      <c r="JK156" s="993"/>
      <c r="JL156" s="993"/>
      <c r="JM156" s="993"/>
      <c r="JN156" s="993"/>
      <c r="JO156" s="993"/>
      <c r="JP156" s="993"/>
      <c r="JQ156" s="993"/>
      <c r="JR156" s="993"/>
      <c r="JS156" s="993"/>
      <c r="JT156" s="993"/>
      <c r="JU156" s="993"/>
      <c r="JV156" s="993"/>
      <c r="JW156" s="993"/>
      <c r="JX156" s="993"/>
      <c r="JY156" s="993"/>
      <c r="JZ156" s="993"/>
      <c r="KA156" s="993"/>
      <c r="KB156" s="993"/>
      <c r="KC156" s="993"/>
      <c r="KD156" s="993"/>
      <c r="KE156" s="993"/>
      <c r="KF156" s="993"/>
      <c r="KG156" s="993"/>
      <c r="KH156" s="993"/>
      <c r="KI156" s="993"/>
      <c r="KJ156" s="993"/>
      <c r="KK156" s="993"/>
      <c r="KL156" s="993"/>
      <c r="KM156" s="993"/>
      <c r="KN156" s="993"/>
      <c r="KO156" s="993"/>
      <c r="KP156" s="993"/>
      <c r="KQ156" s="993"/>
      <c r="KR156" s="993"/>
      <c r="KS156" s="993"/>
      <c r="KT156" s="993"/>
      <c r="KU156" s="993"/>
      <c r="KV156" s="993"/>
      <c r="KW156" s="993"/>
      <c r="KX156" s="993"/>
      <c r="KY156" s="993"/>
      <c r="KZ156" s="993"/>
      <c r="LA156" s="993"/>
      <c r="LB156" s="993"/>
      <c r="LC156" s="993"/>
      <c r="LD156" s="993"/>
      <c r="LE156" s="125"/>
      <c r="LF156" s="125"/>
      <c r="LG156" s="125"/>
      <c r="LH156" s="125"/>
      <c r="LI156" s="125"/>
      <c r="LJ156" s="125"/>
      <c r="LK156" s="125"/>
      <c r="LL156" s="125"/>
      <c r="LM156" s="125"/>
      <c r="LN156" s="125"/>
      <c r="LO156" s="125"/>
      <c r="LP156" s="125"/>
      <c r="LQ156" s="125"/>
      <c r="LR156" s="175"/>
      <c r="LS156" s="175"/>
      <c r="LT156" s="175"/>
      <c r="LU156" s="175"/>
      <c r="LV156" s="175"/>
      <c r="LW156" s="175"/>
      <c r="LX156" s="175"/>
      <c r="LY156" s="183"/>
      <c r="LZ156" s="183"/>
    </row>
    <row r="157" spans="1:338" ht="14.45" hidden="1" customHeight="1">
      <c r="A157" s="122">
        <v>124</v>
      </c>
      <c r="B157" s="122">
        <f>COUNTIFS($D$3:D157,D157,$F$3:F157,F157)</f>
        <v>1</v>
      </c>
      <c r="C157" s="184">
        <v>8711</v>
      </c>
      <c r="D157" s="398" t="s">
        <v>1345</v>
      </c>
      <c r="E157" s="188" t="s">
        <v>1346</v>
      </c>
      <c r="F157" s="187">
        <v>8002093825</v>
      </c>
      <c r="G157" s="125">
        <v>38</v>
      </c>
      <c r="H157" s="398" t="s">
        <v>893</v>
      </c>
      <c r="I157" s="503" t="s">
        <v>1347</v>
      </c>
      <c r="J157" s="504" t="s">
        <v>477</v>
      </c>
      <c r="K157" s="175" t="s">
        <v>478</v>
      </c>
      <c r="L157" s="125">
        <v>6</v>
      </c>
      <c r="M157" s="188">
        <v>2</v>
      </c>
      <c r="N157" s="188" t="s">
        <v>490</v>
      </c>
      <c r="O157" s="125"/>
      <c r="P157" s="188"/>
      <c r="Q157" s="125"/>
      <c r="R157" s="125"/>
      <c r="S157" s="617" t="s">
        <v>598</v>
      </c>
      <c r="T157" s="573" t="s">
        <v>523</v>
      </c>
      <c r="U157" s="574" t="s">
        <v>484</v>
      </c>
      <c r="V157" s="609" t="s">
        <v>599</v>
      </c>
      <c r="W157" s="530" t="s">
        <v>506</v>
      </c>
      <c r="X157" s="530" t="s">
        <v>484</v>
      </c>
      <c r="Y157" s="530" t="s">
        <v>484</v>
      </c>
      <c r="Z157" s="1096" t="s">
        <v>484</v>
      </c>
      <c r="AA157" s="1008" t="s">
        <v>484</v>
      </c>
      <c r="AB157" s="125"/>
      <c r="AC157" s="1078"/>
      <c r="AD157" s="1058"/>
      <c r="AE157" s="1057">
        <v>1</v>
      </c>
      <c r="AF157" s="1057">
        <v>600</v>
      </c>
      <c r="AG157" s="630" t="s">
        <v>485</v>
      </c>
      <c r="AK157" s="232">
        <v>25</v>
      </c>
      <c r="AO157" s="490">
        <v>78.099999999999994</v>
      </c>
      <c r="AP157" s="137">
        <v>17.8</v>
      </c>
      <c r="AQ157" s="138">
        <v>3.13</v>
      </c>
      <c r="AR157" s="139">
        <f t="shared" si="73"/>
        <v>99.029999999999987</v>
      </c>
      <c r="AS157" s="140">
        <f t="shared" si="74"/>
        <v>4.3876404494382015</v>
      </c>
      <c r="AT157" s="141">
        <f t="shared" si="75"/>
        <v>13.733314606741571</v>
      </c>
      <c r="AU157" s="142">
        <f t="shared" si="76"/>
        <v>3.7314859053989489</v>
      </c>
      <c r="AV157" s="143">
        <v>73.804500000000004</v>
      </c>
      <c r="AW157" s="143">
        <f>95-AY157</f>
        <v>94.5</v>
      </c>
      <c r="AX157" s="144">
        <v>0.39049999999999996</v>
      </c>
      <c r="AY157" s="143">
        <v>0.5</v>
      </c>
      <c r="AZ157" s="149" t="s">
        <v>487</v>
      </c>
      <c r="BA157" s="204">
        <v>19.600000000000001</v>
      </c>
      <c r="BB157" s="147">
        <v>0.44</v>
      </c>
      <c r="BD157" s="320"/>
      <c r="BG157" s="145"/>
      <c r="BH157" s="135">
        <v>421.09725685785537</v>
      </c>
      <c r="BI157" s="234">
        <v>1.07</v>
      </c>
      <c r="BJ157" s="122">
        <v>12.7</v>
      </c>
      <c r="BK157" s="122">
        <v>87.1</v>
      </c>
      <c r="BL157" s="306">
        <v>0.14580941446613088</v>
      </c>
      <c r="BM157" s="206">
        <v>0.14000000000000001</v>
      </c>
      <c r="BN157" s="153">
        <f>BM157*100/AO157</f>
        <v>0.17925736235595394</v>
      </c>
      <c r="BO157" s="149" t="s">
        <v>487</v>
      </c>
      <c r="BP157" s="122">
        <v>68.5</v>
      </c>
      <c r="BQ157" s="147">
        <v>93.6</v>
      </c>
      <c r="BR157" s="174">
        <v>104375</v>
      </c>
      <c r="BS157" s="153">
        <f t="shared" si="81"/>
        <v>42.6</v>
      </c>
      <c r="BT157" s="145">
        <v>91.5</v>
      </c>
      <c r="BU157" s="174">
        <v>13638</v>
      </c>
      <c r="BV157" s="145">
        <v>8.5</v>
      </c>
      <c r="BW157" s="145">
        <v>16.18</v>
      </c>
      <c r="BX157" s="145">
        <v>18.100000000000001</v>
      </c>
      <c r="BY157" s="145">
        <v>3.27</v>
      </c>
      <c r="BZ157" s="145">
        <v>24.5</v>
      </c>
      <c r="CA157" s="145">
        <v>4.41</v>
      </c>
      <c r="CB157" s="145">
        <v>47.1</v>
      </c>
      <c r="CC157" s="145">
        <v>8.5</v>
      </c>
      <c r="CD157" s="145">
        <v>1.1299999999999999</v>
      </c>
      <c r="CJ157" s="122">
        <v>73.8</v>
      </c>
      <c r="CK157" s="135">
        <v>7777.1917808219177</v>
      </c>
      <c r="CL157" s="143">
        <f t="shared" si="82"/>
        <v>0.73877551020408172</v>
      </c>
      <c r="CM157" s="145"/>
      <c r="CN157" s="145"/>
      <c r="CO157" s="145"/>
      <c r="CP157" s="320"/>
      <c r="CT157" s="145"/>
      <c r="CU157" s="145"/>
      <c r="CV157" s="145"/>
      <c r="CW157" s="145"/>
      <c r="CX157" s="145"/>
      <c r="CY157" s="209"/>
      <c r="CZ157" s="145"/>
      <c r="DA157" s="209" t="s">
        <v>524</v>
      </c>
      <c r="DB157" s="237" t="s">
        <v>600</v>
      </c>
      <c r="DE157" s="125"/>
      <c r="DF157" s="125"/>
      <c r="DG157" s="125"/>
      <c r="DH157" s="414"/>
      <c r="DI157" s="160" t="s">
        <v>489</v>
      </c>
      <c r="DJ157" s="220" t="s">
        <v>485</v>
      </c>
      <c r="DK157" s="162">
        <v>2</v>
      </c>
      <c r="DL157" s="166"/>
      <c r="DM157" s="166"/>
      <c r="DN157" s="164">
        <v>0</v>
      </c>
      <c r="DO157" s="166"/>
      <c r="DP157" s="166"/>
      <c r="DQ157" s="166"/>
      <c r="DR157" s="165" t="s">
        <v>490</v>
      </c>
      <c r="DS157" s="125" t="s">
        <v>490</v>
      </c>
      <c r="DT157" s="125">
        <v>418</v>
      </c>
      <c r="DU157" s="125">
        <v>3.9</v>
      </c>
      <c r="DV157" s="125">
        <v>96.1</v>
      </c>
      <c r="DW157" s="125" t="s">
        <v>490</v>
      </c>
      <c r="DX157" s="125" t="s">
        <v>490</v>
      </c>
      <c r="DY157" s="125" t="s">
        <v>490</v>
      </c>
      <c r="DZ157" s="125" t="s">
        <v>490</v>
      </c>
      <c r="EA157" s="125">
        <v>0</v>
      </c>
      <c r="EC157" s="166"/>
      <c r="ED157" s="166">
        <v>2</v>
      </c>
      <c r="EE157" s="166">
        <v>6</v>
      </c>
      <c r="EF157" s="166"/>
      <c r="EG157" s="166">
        <v>2</v>
      </c>
      <c r="EH157" s="166">
        <v>0</v>
      </c>
      <c r="EI157" s="166">
        <v>192</v>
      </c>
      <c r="EJ157" s="166">
        <v>147</v>
      </c>
      <c r="EK157" s="167">
        <f t="shared" si="84"/>
        <v>39.876302083333336</v>
      </c>
      <c r="EL157" s="166">
        <v>0</v>
      </c>
      <c r="EM157" s="166" t="s">
        <v>490</v>
      </c>
      <c r="EN157" s="166">
        <v>0</v>
      </c>
      <c r="EO157" s="166">
        <v>0</v>
      </c>
      <c r="EP157" s="166">
        <v>3</v>
      </c>
      <c r="EQ157" s="1230">
        <v>43144</v>
      </c>
      <c r="ER157" s="506">
        <v>8711</v>
      </c>
      <c r="ES157" s="1008">
        <v>75</v>
      </c>
      <c r="ET157" s="1008">
        <v>40543</v>
      </c>
      <c r="EU157" s="1008">
        <v>2</v>
      </c>
      <c r="EV157" s="1074">
        <v>1081.1466666666668</v>
      </c>
      <c r="EW157" s="1008">
        <v>11557</v>
      </c>
      <c r="EX157" s="695">
        <v>308.18666666666667</v>
      </c>
      <c r="EY157" s="1075">
        <v>1849.12</v>
      </c>
      <c r="EZ157" s="992">
        <v>40</v>
      </c>
      <c r="FA157" s="1078">
        <v>41598</v>
      </c>
      <c r="FB157" s="1078">
        <v>1000</v>
      </c>
      <c r="FC157" s="1009"/>
      <c r="FD157" s="1079">
        <v>1039.95</v>
      </c>
      <c r="FE157" s="1079">
        <v>1039.95</v>
      </c>
      <c r="FF157" s="1029">
        <v>1.7780854848790806</v>
      </c>
      <c r="FG157" s="635"/>
      <c r="FH157" s="1084"/>
      <c r="FI157" s="518"/>
      <c r="FJ157" s="519"/>
      <c r="FK157" s="1017"/>
      <c r="FL157" s="133"/>
      <c r="FM157" s="172">
        <v>28.505537330735269</v>
      </c>
      <c r="FN157" s="213">
        <f>EX157/1000</f>
        <v>0.30818666666666666</v>
      </c>
      <c r="FP157" s="172">
        <v>28.505537330735269</v>
      </c>
      <c r="FQ157" s="213">
        <v>0.30818666666666666</v>
      </c>
      <c r="FR157" s="222">
        <f>DT157/EX157</f>
        <v>1.3563208445098209</v>
      </c>
      <c r="FS157" s="222"/>
      <c r="FT157" s="223"/>
      <c r="FU157" s="223"/>
      <c r="FV157" s="223"/>
      <c r="GF157" s="175"/>
      <c r="GJ157" s="991"/>
      <c r="GK157" s="214">
        <v>43259</v>
      </c>
      <c r="GL157" s="1260" t="s">
        <v>497</v>
      </c>
      <c r="GM157" s="1231">
        <f t="shared" si="83"/>
        <v>3</v>
      </c>
      <c r="GN157" s="1147"/>
      <c r="GR157" s="991"/>
      <c r="GS157" s="991"/>
      <c r="GT157" s="991"/>
      <c r="GU157" s="122"/>
      <c r="JD157" s="122"/>
      <c r="JG157" s="125"/>
      <c r="JH157" s="125"/>
      <c r="JI157" s="125"/>
      <c r="JJ157" s="993"/>
      <c r="JK157" s="993"/>
      <c r="JL157" s="993"/>
      <c r="JM157" s="993"/>
      <c r="JN157" s="993"/>
      <c r="JO157" s="993"/>
      <c r="JP157" s="993"/>
      <c r="JQ157" s="993"/>
      <c r="JR157" s="993"/>
      <c r="JS157" s="993"/>
      <c r="JT157" s="993"/>
      <c r="JU157" s="993"/>
      <c r="JV157" s="993"/>
      <c r="JW157" s="993"/>
      <c r="JX157" s="993"/>
      <c r="JY157" s="993"/>
      <c r="JZ157" s="993"/>
      <c r="KA157" s="993"/>
      <c r="KB157" s="993"/>
      <c r="KC157" s="993"/>
      <c r="KD157" s="993"/>
      <c r="KE157" s="993"/>
      <c r="KF157" s="993"/>
      <c r="KG157" s="993"/>
      <c r="KH157" s="993"/>
      <c r="KI157" s="993"/>
      <c r="KJ157" s="993"/>
      <c r="KK157" s="993"/>
      <c r="KL157" s="993"/>
      <c r="KM157" s="993"/>
      <c r="KN157" s="993"/>
      <c r="KO157" s="993"/>
      <c r="KP157" s="993"/>
      <c r="KQ157" s="993"/>
      <c r="KR157" s="993"/>
      <c r="KS157" s="993"/>
      <c r="KT157" s="993"/>
      <c r="KU157" s="993"/>
      <c r="KV157" s="993"/>
      <c r="KW157" s="993"/>
      <c r="KX157" s="993"/>
      <c r="KY157" s="993"/>
      <c r="KZ157" s="993"/>
      <c r="LA157" s="993"/>
      <c r="LB157" s="993"/>
      <c r="LC157" s="993"/>
      <c r="LD157" s="993"/>
      <c r="LE157" s="125"/>
      <c r="LF157" s="125"/>
      <c r="LG157" s="125"/>
      <c r="LH157" s="125"/>
      <c r="LI157" s="125"/>
      <c r="LJ157" s="125"/>
      <c r="LK157" s="125"/>
      <c r="LL157" s="125"/>
      <c r="LM157" s="125"/>
      <c r="LN157" s="125"/>
      <c r="LO157" s="125"/>
      <c r="LP157" s="125"/>
      <c r="LQ157" s="125"/>
      <c r="LR157" s="175"/>
      <c r="LS157" s="175"/>
      <c r="LT157" s="175"/>
      <c r="LU157" s="175"/>
      <c r="LV157" s="175"/>
      <c r="LW157" s="175"/>
      <c r="LX157" s="175"/>
      <c r="LY157" s="183"/>
      <c r="LZ157" s="183"/>
    </row>
    <row r="158" spans="1:338" ht="14.45" hidden="1" customHeight="1">
      <c r="A158" s="122">
        <v>149</v>
      </c>
      <c r="B158" s="122">
        <f>COUNTIFS($D$3:D158,D158,$F$3:F158,F158)</f>
        <v>1</v>
      </c>
      <c r="C158" s="268">
        <v>6628</v>
      </c>
      <c r="D158" s="398" t="s">
        <v>1299</v>
      </c>
      <c r="E158" s="125" t="s">
        <v>649</v>
      </c>
      <c r="F158" s="187">
        <v>8403244124</v>
      </c>
      <c r="G158" s="125">
        <v>33</v>
      </c>
      <c r="H158" s="398" t="s">
        <v>1300</v>
      </c>
      <c r="I158" s="572" t="s">
        <v>1301</v>
      </c>
      <c r="J158" s="652" t="s">
        <v>477</v>
      </c>
      <c r="K158" s="271" t="s">
        <v>478</v>
      </c>
      <c r="L158" s="272">
        <v>10</v>
      </c>
      <c r="M158" s="272" t="s">
        <v>1302</v>
      </c>
      <c r="N158" s="272"/>
      <c r="O158" s="272"/>
      <c r="P158" s="653" t="s">
        <v>479</v>
      </c>
      <c r="Q158" s="653"/>
      <c r="R158" s="653"/>
      <c r="S158" s="654" t="s">
        <v>550</v>
      </c>
      <c r="T158" s="654" t="s">
        <v>481</v>
      </c>
      <c r="U158" s="655" t="s">
        <v>484</v>
      </c>
      <c r="V158" s="654" t="s">
        <v>481</v>
      </c>
      <c r="W158" s="656" t="s">
        <v>484</v>
      </c>
      <c r="X158" s="654" t="s">
        <v>481</v>
      </c>
      <c r="Y158" s="654" t="s">
        <v>484</v>
      </c>
      <c r="Z158" s="1118"/>
      <c r="AA158" s="995"/>
      <c r="AB158" s="282">
        <v>1482</v>
      </c>
      <c r="AC158" s="1011"/>
      <c r="AD158" s="1011"/>
      <c r="AE158" s="1011"/>
      <c r="AF158" s="1011"/>
      <c r="AG158" s="791" t="s">
        <v>507</v>
      </c>
      <c r="AH158" s="1123" t="s">
        <v>1303</v>
      </c>
      <c r="AI158" s="285"/>
      <c r="AJ158" s="285"/>
      <c r="AK158" s="285"/>
      <c r="AL158" s="285"/>
      <c r="AM158" s="285"/>
      <c r="AN158" s="285">
        <v>4</v>
      </c>
      <c r="AO158" s="1189" t="s">
        <v>487</v>
      </c>
      <c r="AP158" s="287" t="s">
        <v>487</v>
      </c>
      <c r="AQ158" s="288">
        <f>DU158</f>
        <v>34.6</v>
      </c>
      <c r="AR158" s="139" t="s">
        <v>487</v>
      </c>
      <c r="AS158" s="140" t="s">
        <v>487</v>
      </c>
      <c r="AT158" s="141" t="s">
        <v>487</v>
      </c>
      <c r="AU158" s="142" t="s">
        <v>487</v>
      </c>
      <c r="AV158" s="122" t="s">
        <v>487</v>
      </c>
      <c r="AW158" s="145" t="s">
        <v>487</v>
      </c>
      <c r="AX158" s="122" t="s">
        <v>487</v>
      </c>
      <c r="AY158" s="122" t="s">
        <v>487</v>
      </c>
      <c r="AZ158" s="122" t="s">
        <v>487</v>
      </c>
      <c r="BA158" s="146" t="s">
        <v>487</v>
      </c>
      <c r="BB158" s="147" t="s">
        <v>487</v>
      </c>
      <c r="BC158" s="148"/>
      <c r="BD158" s="148"/>
      <c r="BE158" s="285"/>
      <c r="BF158" s="285"/>
      <c r="BG158" s="145"/>
      <c r="BH158" s="285"/>
      <c r="BI158" s="234" t="s">
        <v>487</v>
      </c>
      <c r="BJ158" s="143" t="s">
        <v>487</v>
      </c>
      <c r="BK158" s="143" t="s">
        <v>487</v>
      </c>
      <c r="BL158" s="150" t="s">
        <v>487</v>
      </c>
      <c r="BM158" s="206" t="s">
        <v>487</v>
      </c>
      <c r="BN158" s="122" t="s">
        <v>487</v>
      </c>
      <c r="BO158" s="122" t="s">
        <v>487</v>
      </c>
      <c r="BP158" s="143"/>
      <c r="BQ158" s="234"/>
      <c r="BR158" s="152"/>
      <c r="BS158" s="289" t="s">
        <v>487</v>
      </c>
      <c r="BT158" s="208" t="s">
        <v>487</v>
      </c>
      <c r="BU158" s="152"/>
      <c r="BV158" s="208" t="s">
        <v>487</v>
      </c>
      <c r="BW158" s="1056" t="s">
        <v>487</v>
      </c>
      <c r="BX158" s="208" t="s">
        <v>487</v>
      </c>
      <c r="BY158" s="208" t="s">
        <v>487</v>
      </c>
      <c r="BZ158" s="208" t="s">
        <v>487</v>
      </c>
      <c r="CA158" s="208" t="s">
        <v>487</v>
      </c>
      <c r="CB158" s="208" t="s">
        <v>487</v>
      </c>
      <c r="CC158" s="208" t="s">
        <v>487</v>
      </c>
      <c r="CD158" s="208" t="s">
        <v>487</v>
      </c>
      <c r="CE158" s="155" t="s">
        <v>487</v>
      </c>
      <c r="CF158" s="155" t="s">
        <v>487</v>
      </c>
      <c r="CG158" s="155" t="s">
        <v>487</v>
      </c>
      <c r="CH158" s="155" t="s">
        <v>487</v>
      </c>
      <c r="CI158" s="155" t="s">
        <v>487</v>
      </c>
      <c r="CJ158" s="155" t="s">
        <v>487</v>
      </c>
      <c r="CK158" s="155" t="s">
        <v>487</v>
      </c>
      <c r="CL158" s="285"/>
      <c r="CM158" s="145"/>
      <c r="CN158" s="145"/>
      <c r="CO158" s="145"/>
      <c r="CP158" s="148"/>
      <c r="CQ158" s="285"/>
      <c r="CR158" s="285"/>
      <c r="CS158" s="285"/>
      <c r="CT158" s="145"/>
      <c r="CU158" s="145"/>
      <c r="CV158" s="145"/>
      <c r="CW158" s="145"/>
      <c r="CX158" s="290"/>
      <c r="CZ158" s="145"/>
      <c r="DA158" s="122" t="s">
        <v>1069</v>
      </c>
      <c r="DB158" s="285" t="s">
        <v>487</v>
      </c>
      <c r="DE158" s="308"/>
      <c r="DF158" s="308"/>
      <c r="DG158" s="308"/>
      <c r="DH158" s="579"/>
      <c r="DI158" s="393" t="s">
        <v>489</v>
      </c>
      <c r="DJ158" s="394" t="s">
        <v>507</v>
      </c>
      <c r="DK158" s="162">
        <v>2</v>
      </c>
      <c r="DL158" s="163" t="s">
        <v>655</v>
      </c>
      <c r="DM158" s="163" t="s">
        <v>655</v>
      </c>
      <c r="DN158" s="164" t="s">
        <v>516</v>
      </c>
      <c r="DO158" s="163">
        <v>0</v>
      </c>
      <c r="DP158" s="168" t="s">
        <v>490</v>
      </c>
      <c r="DQ158" s="163" t="s">
        <v>490</v>
      </c>
      <c r="DR158" s="165">
        <v>1.3</v>
      </c>
      <c r="DS158" s="125" t="s">
        <v>490</v>
      </c>
      <c r="DT158" s="125">
        <v>1482</v>
      </c>
      <c r="DU158" s="125">
        <v>34.6</v>
      </c>
      <c r="DV158" s="125">
        <v>65.400000000000006</v>
      </c>
      <c r="DW158" s="125">
        <v>0.6</v>
      </c>
      <c r="DX158" s="125">
        <v>1655.8</v>
      </c>
      <c r="DY158" s="125" t="s">
        <v>490</v>
      </c>
      <c r="DZ158" s="125">
        <v>1.8</v>
      </c>
      <c r="EA158" s="125">
        <v>0</v>
      </c>
      <c r="EC158" s="292" t="s">
        <v>1069</v>
      </c>
      <c r="ED158" s="292" t="s">
        <v>1302</v>
      </c>
      <c r="EE158" s="166">
        <v>10</v>
      </c>
      <c r="EF158" s="163">
        <v>50</v>
      </c>
      <c r="EG158" s="163">
        <v>3</v>
      </c>
      <c r="EH158" s="163">
        <v>1</v>
      </c>
      <c r="EI158" s="163">
        <v>182</v>
      </c>
      <c r="EJ158" s="163">
        <v>85</v>
      </c>
      <c r="EK158" s="167">
        <f t="shared" si="84"/>
        <v>25.661152034778407</v>
      </c>
      <c r="EL158" s="163">
        <v>0</v>
      </c>
      <c r="EM158" s="168" t="s">
        <v>490</v>
      </c>
      <c r="EN158" s="169">
        <v>1</v>
      </c>
      <c r="EO158" s="163">
        <v>1</v>
      </c>
      <c r="EP158" s="163">
        <v>4</v>
      </c>
      <c r="EQ158" s="1239">
        <v>42787</v>
      </c>
      <c r="ER158" s="580">
        <v>6628</v>
      </c>
      <c r="ES158" s="991"/>
      <c r="ET158" s="991"/>
      <c r="EU158" s="991"/>
      <c r="EV158" s="991"/>
      <c r="EW158" s="991"/>
      <c r="EX158" s="739"/>
      <c r="EY158" s="1067"/>
      <c r="EZ158" s="991"/>
      <c r="FA158" s="991"/>
      <c r="FB158" s="991"/>
      <c r="FC158" s="991"/>
      <c r="FD158" s="1067"/>
      <c r="FE158" s="1067"/>
      <c r="FF158" s="1067"/>
      <c r="FG158" s="740"/>
      <c r="FH158" s="1084"/>
      <c r="FI158" s="590"/>
      <c r="FJ158" s="645">
        <v>1482</v>
      </c>
      <c r="FK158" s="1017" t="s">
        <v>507</v>
      </c>
      <c r="FL158" s="133"/>
      <c r="FM158" s="122"/>
      <c r="FP158" s="172"/>
      <c r="FQ158" s="173">
        <f>DT158/1000</f>
        <v>1.482</v>
      </c>
      <c r="FR158" s="133"/>
      <c r="FS158" s="133"/>
      <c r="GF158" s="175"/>
      <c r="GJ158" s="991"/>
      <c r="GK158" s="294">
        <v>42892</v>
      </c>
      <c r="GL158" s="1261" t="s">
        <v>497</v>
      </c>
      <c r="GM158" s="1231">
        <f t="shared" si="83"/>
        <v>3</v>
      </c>
      <c r="GN158" s="1147"/>
      <c r="GP158" s="295">
        <v>0.6</v>
      </c>
      <c r="GR158" s="991"/>
      <c r="GS158" s="991"/>
      <c r="GT158" s="991"/>
      <c r="HI158" s="991"/>
      <c r="HJ158" s="991"/>
      <c r="HK158" s="991"/>
      <c r="HL158" s="991"/>
      <c r="HM158" s="991"/>
      <c r="HN158" s="991"/>
      <c r="HO158" s="1022"/>
      <c r="HP158" s="1022"/>
      <c r="HQ158" s="991"/>
      <c r="HR158" s="991"/>
      <c r="HS158" s="991"/>
      <c r="HT158" s="991"/>
      <c r="HU158" s="991"/>
      <c r="HV158" s="991"/>
      <c r="HW158" s="991"/>
      <c r="HX158" s="991"/>
      <c r="HY158" s="991"/>
      <c r="HZ158" s="991"/>
      <c r="IA158" s="991"/>
      <c r="IB158" s="1022"/>
      <c r="IC158" s="991"/>
      <c r="ID158" s="991"/>
      <c r="IE158" s="991"/>
      <c r="IF158" s="991"/>
      <c r="IG158" s="991"/>
      <c r="IH158" s="991"/>
      <c r="II158" s="991"/>
      <c r="IJ158" s="991"/>
      <c r="IK158" s="1022"/>
      <c r="IL158" s="991"/>
      <c r="IM158" s="991"/>
      <c r="IN158" s="1022"/>
      <c r="IO158" s="991"/>
      <c r="IP158" s="991"/>
      <c r="IQ158" s="991"/>
      <c r="IR158" s="991"/>
      <c r="IS158" s="991"/>
      <c r="IT158" s="1022"/>
      <c r="IU158" s="991"/>
      <c r="IV158" s="991"/>
      <c r="IW158" s="991"/>
      <c r="IX158" s="991"/>
      <c r="IY158" s="991"/>
      <c r="IZ158" s="991"/>
      <c r="JA158" s="991"/>
      <c r="JB158" s="991"/>
      <c r="JC158" s="991"/>
      <c r="JD158" s="991"/>
      <c r="JE158" s="991"/>
      <c r="JF158" s="991"/>
      <c r="JG158" s="125"/>
      <c r="JH158" s="125"/>
      <c r="JI158" s="125"/>
      <c r="JJ158" s="993"/>
      <c r="JK158" s="993"/>
      <c r="JL158" s="993"/>
      <c r="JM158" s="993"/>
      <c r="JN158" s="993"/>
      <c r="JO158" s="993"/>
      <c r="JP158" s="993"/>
      <c r="JQ158" s="993"/>
      <c r="JR158" s="993"/>
      <c r="JS158" s="993"/>
      <c r="JT158" s="993"/>
      <c r="JU158" s="993"/>
      <c r="JV158" s="993"/>
      <c r="JW158" s="993"/>
      <c r="JX158" s="993"/>
      <c r="JY158" s="993"/>
      <c r="JZ158" s="993"/>
      <c r="KA158" s="993"/>
      <c r="KB158" s="993"/>
      <c r="KC158" s="993"/>
      <c r="KD158" s="993"/>
      <c r="KE158" s="993"/>
      <c r="KF158" s="993"/>
      <c r="KG158" s="993"/>
      <c r="KH158" s="993"/>
      <c r="KI158" s="993"/>
      <c r="KJ158" s="993"/>
      <c r="KK158" s="993"/>
      <c r="KL158" s="993"/>
      <c r="KM158" s="993"/>
      <c r="KN158" s="993"/>
      <c r="KO158" s="993"/>
      <c r="KP158" s="993"/>
      <c r="KQ158" s="993"/>
      <c r="KR158" s="993"/>
      <c r="KS158" s="993"/>
      <c r="KT158" s="993"/>
      <c r="KU158" s="993"/>
      <c r="KV158" s="993"/>
      <c r="KW158" s="993"/>
      <c r="KX158" s="993"/>
      <c r="KY158" s="993"/>
      <c r="KZ158" s="993"/>
      <c r="LA158" s="993"/>
      <c r="LB158" s="993"/>
      <c r="LC158" s="993"/>
      <c r="LD158" s="993"/>
      <c r="LE158" s="125"/>
      <c r="LF158" s="175"/>
      <c r="LG158" s="175"/>
      <c r="LH158" s="175"/>
      <c r="LI158" s="175"/>
      <c r="LJ158" s="175"/>
      <c r="LK158" s="175"/>
      <c r="LL158" s="175"/>
      <c r="LM158" s="175"/>
      <c r="LN158" s="175"/>
      <c r="LO158" s="175"/>
      <c r="LP158" s="175"/>
      <c r="LQ158" s="175"/>
      <c r="LR158" s="175"/>
      <c r="LS158" s="175"/>
      <c r="LT158" s="175"/>
      <c r="LU158" s="175"/>
      <c r="LV158" s="175"/>
      <c r="LW158" s="175"/>
      <c r="LX158" s="175"/>
      <c r="LY158" s="183"/>
      <c r="LZ158" s="183"/>
    </row>
    <row r="159" spans="1:338" ht="14.45" hidden="1" customHeight="1">
      <c r="A159" s="122">
        <v>66</v>
      </c>
      <c r="B159" s="122">
        <f>COUNTIFS($D$3:D159,D159,$F$3:F159,F159)</f>
        <v>1</v>
      </c>
      <c r="C159" s="184">
        <v>8296</v>
      </c>
      <c r="D159" s="398" t="s">
        <v>1340</v>
      </c>
      <c r="E159" s="188" t="s">
        <v>1341</v>
      </c>
      <c r="F159" s="187">
        <v>9062204844</v>
      </c>
      <c r="G159" s="125">
        <v>28</v>
      </c>
      <c r="H159" s="398" t="s">
        <v>693</v>
      </c>
      <c r="I159" s="503" t="s">
        <v>1342</v>
      </c>
      <c r="J159" s="504" t="s">
        <v>477</v>
      </c>
      <c r="K159" s="175" t="s">
        <v>478</v>
      </c>
      <c r="L159" s="125">
        <v>18</v>
      </c>
      <c r="M159" s="188" t="s">
        <v>604</v>
      </c>
      <c r="N159" s="188" t="s">
        <v>490</v>
      </c>
      <c r="O159" s="188"/>
      <c r="P159" s="553" t="s">
        <v>597</v>
      </c>
      <c r="Q159" s="553"/>
      <c r="R159" s="553"/>
      <c r="S159" s="530" t="s">
        <v>598</v>
      </c>
      <c r="T159" s="573" t="s">
        <v>523</v>
      </c>
      <c r="U159" s="574" t="s">
        <v>484</v>
      </c>
      <c r="V159" s="530" t="s">
        <v>599</v>
      </c>
      <c r="W159" s="575" t="s">
        <v>506</v>
      </c>
      <c r="X159" s="530" t="s">
        <v>484</v>
      </c>
      <c r="Y159" s="530" t="s">
        <v>484</v>
      </c>
      <c r="Z159" s="1097"/>
      <c r="AA159" s="1083"/>
      <c r="AB159" s="201"/>
      <c r="AC159" s="1010"/>
      <c r="AD159" s="1010"/>
      <c r="AE159" s="1010"/>
      <c r="AF159" s="1010"/>
      <c r="AG159" s="806" t="s">
        <v>507</v>
      </c>
      <c r="AO159" s="1024">
        <v>1.84</v>
      </c>
      <c r="AP159" s="137">
        <v>1.25</v>
      </c>
      <c r="AQ159" s="138">
        <v>95.5</v>
      </c>
      <c r="AR159" s="139">
        <f t="shared" ref="AR159:AR175" si="85">AO159+AP159+AQ159</f>
        <v>98.59</v>
      </c>
      <c r="AS159" s="140">
        <f t="shared" ref="AS159:AS175" si="86">AO159/AP159</f>
        <v>1.472</v>
      </c>
      <c r="AT159" s="141">
        <f t="shared" ref="AT159:AT175" si="87">AO159/AP159*AQ159</f>
        <v>140.57599999999999</v>
      </c>
      <c r="AU159" s="142">
        <f t="shared" ref="AU159:AU175" si="88">AO159/(AP159+AQ159)</f>
        <v>1.9018087855297159E-2</v>
      </c>
      <c r="AV159" s="143">
        <v>1.5866320000000003</v>
      </c>
      <c r="AW159" s="143">
        <f>95-AY159</f>
        <v>86.23</v>
      </c>
      <c r="AX159" s="144">
        <v>0.16136800000000001</v>
      </c>
      <c r="AY159" s="143">
        <v>8.77</v>
      </c>
      <c r="AZ159" s="149" t="s">
        <v>487</v>
      </c>
      <c r="BA159" s="204">
        <v>3.42</v>
      </c>
      <c r="BB159" s="205">
        <v>8.4899999999999993E-3</v>
      </c>
      <c r="BC159" s="148"/>
      <c r="BD159" s="148"/>
      <c r="BG159" s="145"/>
      <c r="BH159" s="135">
        <v>171.73333333333332</v>
      </c>
      <c r="BI159" s="234">
        <v>3.2000000000000001E-2</v>
      </c>
      <c r="BJ159" s="122">
        <v>52.9</v>
      </c>
      <c r="BK159" s="122">
        <v>47.1</v>
      </c>
      <c r="BL159" s="150">
        <v>1.1231422505307855</v>
      </c>
      <c r="BM159" s="206">
        <v>2.9000000000000001E-2</v>
      </c>
      <c r="BN159" s="153">
        <f>BM159*100/AO159</f>
        <v>1.5760869565217392</v>
      </c>
      <c r="BO159" s="149" t="s">
        <v>487</v>
      </c>
      <c r="BP159" s="143">
        <v>21.6</v>
      </c>
      <c r="BQ159" s="234">
        <v>10.549999999999999</v>
      </c>
      <c r="BR159" s="174">
        <v>42119.047619047618</v>
      </c>
      <c r="BS159" s="153">
        <f>BX159+BZ159</f>
        <v>30.630000000000003</v>
      </c>
      <c r="BT159" s="145">
        <v>93.6</v>
      </c>
      <c r="BU159" s="174">
        <v>5138.6486486486483</v>
      </c>
      <c r="BV159" s="145">
        <v>6.4000000000000057</v>
      </c>
      <c r="BW159" s="1020">
        <v>2.95</v>
      </c>
      <c r="BX159" s="145">
        <v>9.0299999999999994</v>
      </c>
      <c r="BY159" s="145">
        <v>0.3</v>
      </c>
      <c r="BZ159" s="145">
        <v>21.6</v>
      </c>
      <c r="CA159" s="145">
        <v>0.71</v>
      </c>
      <c r="CB159" s="145">
        <v>59</v>
      </c>
      <c r="CC159" s="145">
        <v>1.94</v>
      </c>
      <c r="CD159" s="145">
        <v>4.2999999999999997E-2</v>
      </c>
      <c r="CJ159" s="122">
        <v>72.7</v>
      </c>
      <c r="CK159" s="135">
        <v>5219.2465753424658</v>
      </c>
      <c r="CL159" s="143">
        <f>BX159/BZ159</f>
        <v>0.41805555555555551</v>
      </c>
      <c r="CM159" s="145"/>
      <c r="CN159" s="145"/>
      <c r="CO159" s="145"/>
      <c r="CP159" s="148"/>
      <c r="CT159" s="145"/>
      <c r="CU159" s="145"/>
      <c r="CV159" s="145"/>
      <c r="CW159" s="145"/>
      <c r="CX159" s="145"/>
      <c r="CY159" s="209"/>
      <c r="CZ159" s="145"/>
      <c r="DA159" s="209">
        <v>5</v>
      </c>
      <c r="DB159" s="158" t="s">
        <v>780</v>
      </c>
      <c r="DE159" s="125"/>
      <c r="DF159" s="125"/>
      <c r="DG159" s="125"/>
      <c r="DH159" s="414"/>
      <c r="DI159" s="219" t="s">
        <v>515</v>
      </c>
      <c r="DJ159" s="211" t="s">
        <v>507</v>
      </c>
      <c r="DK159" s="162">
        <v>2</v>
      </c>
      <c r="DL159" s="166"/>
      <c r="DM159" s="166" t="s">
        <v>655</v>
      </c>
      <c r="DN159" s="164">
        <v>1</v>
      </c>
      <c r="DO159" s="166"/>
      <c r="DP159" s="166"/>
      <c r="DQ159" s="166"/>
      <c r="DR159" s="165">
        <v>1.5</v>
      </c>
      <c r="DS159" s="125" t="s">
        <v>490</v>
      </c>
      <c r="DT159" s="125">
        <v>12646</v>
      </c>
      <c r="DU159" s="125">
        <v>90.8</v>
      </c>
      <c r="DV159" s="125">
        <v>9.1999999999999993</v>
      </c>
      <c r="DW159" s="125" t="s">
        <v>490</v>
      </c>
      <c r="DX159" s="125" t="s">
        <v>490</v>
      </c>
      <c r="DY159" s="125" t="s">
        <v>490</v>
      </c>
      <c r="DZ159" s="125" t="s">
        <v>490</v>
      </c>
      <c r="EA159" s="125">
        <v>0</v>
      </c>
      <c r="EC159" s="166"/>
      <c r="ED159" s="166">
        <v>2</v>
      </c>
      <c r="EE159" s="166">
        <v>18</v>
      </c>
      <c r="EF159" s="166">
        <v>32</v>
      </c>
      <c r="EG159" s="166">
        <v>3</v>
      </c>
      <c r="EH159" s="166">
        <v>1</v>
      </c>
      <c r="EI159" s="166">
        <v>180</v>
      </c>
      <c r="EJ159" s="166">
        <v>67</v>
      </c>
      <c r="EK159" s="167">
        <f t="shared" si="84"/>
        <v>20.679012345679013</v>
      </c>
      <c r="EL159" s="166">
        <v>1</v>
      </c>
      <c r="EM159" s="166" t="s">
        <v>490</v>
      </c>
      <c r="EN159" s="166">
        <v>0</v>
      </c>
      <c r="EO159" s="166">
        <v>0</v>
      </c>
      <c r="EP159" s="166">
        <v>4</v>
      </c>
      <c r="EQ159" s="1230">
        <v>43083</v>
      </c>
      <c r="ER159" s="506">
        <v>8296</v>
      </c>
      <c r="ES159" s="1008">
        <v>75</v>
      </c>
      <c r="ET159" s="1083">
        <v>307218</v>
      </c>
      <c r="EU159" s="1083">
        <v>2</v>
      </c>
      <c r="EV159" s="1074">
        <v>8192.48</v>
      </c>
      <c r="EW159" s="1083">
        <v>298131</v>
      </c>
      <c r="EX159" s="695">
        <v>7950.16</v>
      </c>
      <c r="EY159" s="1075">
        <v>143102.88</v>
      </c>
      <c r="EZ159" s="1009"/>
      <c r="FA159" s="1009"/>
      <c r="FB159" s="1009"/>
      <c r="FC159" s="1009"/>
      <c r="FD159" s="1068"/>
      <c r="FE159" s="1068"/>
      <c r="FF159" s="1068"/>
      <c r="FG159" s="635"/>
      <c r="FH159" s="1112">
        <v>1.5906598106201637</v>
      </c>
      <c r="FI159" s="518"/>
      <c r="FJ159" s="519">
        <v>12646</v>
      </c>
      <c r="FK159" s="1017"/>
      <c r="FL159" s="133"/>
      <c r="FM159" s="172">
        <v>97.042165498115338</v>
      </c>
      <c r="FN159" s="213">
        <f>EX159/1000</f>
        <v>7.9501599999999994</v>
      </c>
      <c r="FP159" s="172">
        <v>97.042165498115338</v>
      </c>
      <c r="FQ159" s="213">
        <v>7.9501599999999994</v>
      </c>
      <c r="FR159" s="222">
        <f>DT159/EX159</f>
        <v>1.5906598106201637</v>
      </c>
      <c r="FS159" s="222"/>
      <c r="FT159" s="223"/>
      <c r="FU159" s="223"/>
      <c r="FV159" s="223"/>
      <c r="FW159" s="166">
        <v>0</v>
      </c>
      <c r="FX159" s="166"/>
      <c r="FY159" s="166">
        <v>1</v>
      </c>
      <c r="FZ159" s="345" t="s">
        <v>1343</v>
      </c>
      <c r="GA159" s="166"/>
      <c r="GB159" s="166"/>
      <c r="GC159" s="166"/>
      <c r="GD159" s="166"/>
      <c r="GE159" s="166"/>
      <c r="GF159" s="345"/>
      <c r="GG159" s="166" t="s">
        <v>687</v>
      </c>
      <c r="GH159" s="415">
        <v>0</v>
      </c>
      <c r="GI159" s="345" t="s">
        <v>1344</v>
      </c>
      <c r="GJ159" s="1209"/>
      <c r="GK159" s="214">
        <v>43194</v>
      </c>
      <c r="GL159" s="1260" t="s">
        <v>497</v>
      </c>
      <c r="GM159" s="1231">
        <f t="shared" si="83"/>
        <v>3</v>
      </c>
      <c r="GN159" s="1210" t="s">
        <v>857</v>
      </c>
      <c r="GO159" s="348">
        <v>22.960119473599999</v>
      </c>
      <c r="GP159" s="348">
        <v>0.88628199296000043</v>
      </c>
      <c r="GQ159" s="349">
        <v>0.27018528499999911</v>
      </c>
      <c r="GR159" s="1087"/>
      <c r="GS159" s="1087"/>
      <c r="GT159" s="1087"/>
      <c r="GU159" s="122"/>
      <c r="HI159" s="991"/>
      <c r="HJ159" s="991"/>
      <c r="HK159" s="991"/>
      <c r="HL159" s="991"/>
      <c r="HM159" s="991"/>
      <c r="HN159" s="991"/>
      <c r="HO159" s="1022"/>
      <c r="HP159" s="1022"/>
      <c r="HQ159" s="991"/>
      <c r="HR159" s="991"/>
      <c r="HS159" s="991"/>
      <c r="HT159" s="991"/>
      <c r="HU159" s="991"/>
      <c r="HV159" s="991"/>
      <c r="HW159" s="991"/>
      <c r="HX159" s="991"/>
      <c r="HY159" s="991"/>
      <c r="HZ159" s="991"/>
      <c r="IA159" s="991"/>
      <c r="IB159" s="1022"/>
      <c r="IC159" s="991"/>
      <c r="ID159" s="991"/>
      <c r="IE159" s="991"/>
      <c r="IF159" s="991"/>
      <c r="IG159" s="991"/>
      <c r="IH159" s="991"/>
      <c r="II159" s="991"/>
      <c r="IJ159" s="991"/>
      <c r="IK159" s="1022"/>
      <c r="IL159" s="991"/>
      <c r="IM159" s="991"/>
      <c r="IN159" s="1022"/>
      <c r="IO159" s="991"/>
      <c r="IP159" s="991"/>
      <c r="IQ159" s="991"/>
      <c r="IR159" s="991"/>
      <c r="IS159" s="991"/>
      <c r="IT159" s="1022"/>
      <c r="IU159" s="991"/>
      <c r="IV159" s="991"/>
      <c r="IW159" s="991"/>
      <c r="IX159" s="991"/>
      <c r="IY159" s="991"/>
      <c r="IZ159" s="991"/>
      <c r="JA159" s="991"/>
      <c r="JB159" s="991"/>
      <c r="JC159" s="991"/>
      <c r="JD159" s="991"/>
      <c r="JE159" s="991"/>
      <c r="JF159" s="991"/>
      <c r="JG159" s="125"/>
      <c r="JH159" s="125"/>
      <c r="JI159" s="125"/>
      <c r="JJ159" s="1050"/>
      <c r="JK159" s="1050"/>
      <c r="JL159" s="1050"/>
      <c r="JM159" s="1050"/>
      <c r="JN159" s="1050"/>
      <c r="JO159" s="1050"/>
      <c r="JP159" s="1050"/>
      <c r="JQ159" s="1050"/>
      <c r="JR159" s="1050"/>
      <c r="JS159" s="1050"/>
      <c r="JT159" s="1050"/>
      <c r="JU159" s="1050"/>
      <c r="JV159" s="1050"/>
      <c r="JW159" s="1050"/>
      <c r="JX159" s="1050"/>
      <c r="JY159" s="1216"/>
      <c r="JZ159" s="1050"/>
      <c r="KA159" s="1050"/>
      <c r="KB159" s="1050"/>
      <c r="KC159" s="1050"/>
      <c r="KD159" s="1050"/>
      <c r="KE159" s="1050"/>
      <c r="KF159" s="1050"/>
      <c r="KG159" s="1050"/>
      <c r="KH159" s="1050"/>
      <c r="KI159" s="1050"/>
      <c r="KJ159" s="1050"/>
      <c r="KK159" s="1050"/>
      <c r="KL159" s="1050"/>
      <c r="KM159" s="1050"/>
      <c r="KN159" s="1050"/>
      <c r="KO159" s="1050"/>
      <c r="KP159" s="1050"/>
      <c r="KQ159" s="1050"/>
      <c r="KR159" s="1050"/>
      <c r="KS159" s="1050"/>
      <c r="KT159" s="1050"/>
      <c r="KU159" s="1050"/>
      <c r="KV159" s="1050"/>
      <c r="KW159" s="1050"/>
      <c r="KX159" s="1050"/>
      <c r="KY159" s="1050"/>
      <c r="KZ159" s="1050"/>
      <c r="LA159" s="1050"/>
      <c r="LB159" s="1050"/>
      <c r="LC159" s="1050"/>
      <c r="LD159" s="1050"/>
      <c r="LE159" s="125"/>
      <c r="LF159" s="125"/>
      <c r="LG159" s="125"/>
      <c r="LH159" s="125"/>
      <c r="LI159" s="125"/>
      <c r="LJ159" s="125"/>
      <c r="LK159" s="125"/>
      <c r="LL159" s="125"/>
      <c r="LM159" s="125"/>
      <c r="LN159" s="125"/>
      <c r="LO159" s="125"/>
      <c r="LP159" s="125"/>
      <c r="LQ159" s="125"/>
      <c r="LR159" s="175"/>
      <c r="LS159" s="175"/>
      <c r="LT159" s="175"/>
      <c r="LU159" s="175"/>
      <c r="LV159" s="175"/>
      <c r="LW159" s="175"/>
      <c r="LX159" s="175"/>
      <c r="LY159" s="183"/>
      <c r="LZ159" s="183"/>
    </row>
    <row r="160" spans="1:338" ht="14.45" hidden="1" customHeight="1">
      <c r="A160" s="122">
        <v>133</v>
      </c>
      <c r="B160" s="122">
        <f>COUNTIFS($D$3:D160,D160,$F$3:F160,F160)</f>
        <v>2</v>
      </c>
      <c r="C160" s="184">
        <v>8745</v>
      </c>
      <c r="D160" s="398" t="s">
        <v>1240</v>
      </c>
      <c r="E160" s="188" t="s">
        <v>930</v>
      </c>
      <c r="F160" s="187">
        <v>5457081047</v>
      </c>
      <c r="G160" s="125">
        <v>64</v>
      </c>
      <c r="H160" s="398" t="s">
        <v>907</v>
      </c>
      <c r="I160" s="503" t="s">
        <v>843</v>
      </c>
      <c r="J160" s="504" t="s">
        <v>477</v>
      </c>
      <c r="K160" s="175" t="s">
        <v>478</v>
      </c>
      <c r="L160" s="125">
        <v>5</v>
      </c>
      <c r="M160" s="188">
        <v>8</v>
      </c>
      <c r="N160" s="188" t="s">
        <v>490</v>
      </c>
      <c r="O160" s="125"/>
      <c r="P160" s="188" t="s">
        <v>904</v>
      </c>
      <c r="Q160" s="125"/>
      <c r="R160" s="125"/>
      <c r="S160" s="617" t="s">
        <v>484</v>
      </c>
      <c r="T160" s="573" t="s">
        <v>484</v>
      </c>
      <c r="U160" s="574" t="s">
        <v>484</v>
      </c>
      <c r="V160" s="615" t="s">
        <v>1242</v>
      </c>
      <c r="W160" s="530" t="s">
        <v>484</v>
      </c>
      <c r="X160" s="530" t="s">
        <v>484</v>
      </c>
      <c r="Y160" s="530" t="s">
        <v>484</v>
      </c>
      <c r="Z160" s="1096" t="s">
        <v>484</v>
      </c>
      <c r="AA160" s="1008" t="s">
        <v>484</v>
      </c>
      <c r="AB160" s="125"/>
      <c r="AC160" s="1050"/>
      <c r="AD160" s="1121"/>
      <c r="AE160" s="992" t="s">
        <v>481</v>
      </c>
      <c r="AF160" s="991"/>
      <c r="AG160" s="216" t="s">
        <v>507</v>
      </c>
      <c r="AH160" s="993"/>
      <c r="AK160" s="134">
        <v>4.9000000000000004</v>
      </c>
      <c r="AO160" s="1024">
        <v>27.8</v>
      </c>
      <c r="AP160" s="137">
        <v>53.9</v>
      </c>
      <c r="AQ160" s="138">
        <v>15.9</v>
      </c>
      <c r="AR160" s="139">
        <f t="shared" si="85"/>
        <v>97.600000000000009</v>
      </c>
      <c r="AS160" s="140">
        <f t="shared" si="86"/>
        <v>0.51576994434137291</v>
      </c>
      <c r="AT160" s="141">
        <f t="shared" si="87"/>
        <v>8.200742115027829</v>
      </c>
      <c r="AU160" s="142">
        <f t="shared" si="88"/>
        <v>0.39828080229226365</v>
      </c>
      <c r="AV160" s="143">
        <v>25.742799999999999</v>
      </c>
      <c r="AW160" s="143">
        <f>95-AY160</f>
        <v>92.6</v>
      </c>
      <c r="AX160" s="144">
        <v>0.66720000000000002</v>
      </c>
      <c r="AY160" s="143">
        <v>2.4</v>
      </c>
      <c r="AZ160" s="149" t="s">
        <v>487</v>
      </c>
      <c r="BA160" s="204">
        <v>9.1</v>
      </c>
      <c r="BB160" s="207" t="s">
        <v>487</v>
      </c>
      <c r="BD160" s="320"/>
      <c r="BG160" s="145"/>
      <c r="BH160" s="135" t="s">
        <v>487</v>
      </c>
      <c r="BI160" s="234"/>
      <c r="BJ160" s="122">
        <v>27.8</v>
      </c>
      <c r="BK160" s="122">
        <v>72.3</v>
      </c>
      <c r="BL160" s="306">
        <v>0.38450899031811897</v>
      </c>
      <c r="BM160" s="206" t="s">
        <v>487</v>
      </c>
      <c r="BN160" s="122" t="s">
        <v>487</v>
      </c>
      <c r="BO160" s="149" t="s">
        <v>487</v>
      </c>
      <c r="BP160" s="122">
        <v>18</v>
      </c>
      <c r="BQ160" s="147">
        <v>37</v>
      </c>
      <c r="BR160" s="174">
        <v>30030.005455537372</v>
      </c>
      <c r="BS160" s="158" t="s">
        <v>487</v>
      </c>
      <c r="BT160" s="158" t="s">
        <v>487</v>
      </c>
      <c r="BV160" s="158" t="s">
        <v>487</v>
      </c>
      <c r="BW160" s="681" t="s">
        <v>487</v>
      </c>
      <c r="BX160" s="158" t="s">
        <v>487</v>
      </c>
      <c r="BY160" s="158" t="s">
        <v>487</v>
      </c>
      <c r="BZ160" s="158" t="s">
        <v>487</v>
      </c>
      <c r="CA160" s="158" t="s">
        <v>487</v>
      </c>
      <c r="CB160" s="158" t="s">
        <v>487</v>
      </c>
      <c r="CC160" s="158" t="s">
        <v>487</v>
      </c>
      <c r="CD160" s="158" t="s">
        <v>487</v>
      </c>
      <c r="CJ160" s="122" t="s">
        <v>487</v>
      </c>
      <c r="CK160" s="135" t="s">
        <v>487</v>
      </c>
      <c r="CM160" s="145"/>
      <c r="CN160" s="145"/>
      <c r="CO160" s="145"/>
      <c r="CP160" s="320"/>
      <c r="CT160" s="145"/>
      <c r="CU160" s="145"/>
      <c r="CV160" s="145"/>
      <c r="CW160" s="145"/>
      <c r="CX160" s="145"/>
      <c r="CY160" s="209"/>
      <c r="CZ160" s="145"/>
      <c r="DA160" s="209">
        <v>3</v>
      </c>
      <c r="DB160" s="237" t="s">
        <v>300</v>
      </c>
      <c r="DE160" s="125"/>
      <c r="DF160" s="125"/>
      <c r="DG160" s="125"/>
      <c r="DH160" s="414"/>
      <c r="DI160" s="296" t="s">
        <v>515</v>
      </c>
      <c r="DJ160" s="211" t="s">
        <v>507</v>
      </c>
      <c r="DK160" s="162">
        <v>2</v>
      </c>
      <c r="DL160" s="166"/>
      <c r="DM160" s="166"/>
      <c r="DN160" s="164">
        <v>0</v>
      </c>
      <c r="DO160" s="166"/>
      <c r="DP160" s="166"/>
      <c r="DQ160" s="166"/>
      <c r="DR160" s="165" t="s">
        <v>490</v>
      </c>
      <c r="DS160" s="125" t="s">
        <v>490</v>
      </c>
      <c r="DT160" s="125">
        <v>322</v>
      </c>
      <c r="DU160" s="125">
        <v>28.3</v>
      </c>
      <c r="DV160" s="125">
        <v>71.7</v>
      </c>
      <c r="DW160" s="125" t="s">
        <v>490</v>
      </c>
      <c r="DX160" s="125" t="s">
        <v>490</v>
      </c>
      <c r="DY160" s="125" t="s">
        <v>490</v>
      </c>
      <c r="DZ160" s="125" t="s">
        <v>490</v>
      </c>
      <c r="EA160" s="125">
        <v>0</v>
      </c>
      <c r="EC160" s="166"/>
      <c r="ED160" s="166">
        <v>8</v>
      </c>
      <c r="EE160" s="166">
        <v>5</v>
      </c>
      <c r="EF160" s="166"/>
      <c r="EG160" s="166">
        <v>2</v>
      </c>
      <c r="EH160" s="166">
        <v>0</v>
      </c>
      <c r="EI160" s="166">
        <v>170</v>
      </c>
      <c r="EJ160" s="166">
        <v>95</v>
      </c>
      <c r="EK160" s="167">
        <f t="shared" si="84"/>
        <v>32.871972318339097</v>
      </c>
      <c r="EL160" s="166">
        <v>1</v>
      </c>
      <c r="EM160" s="166" t="s">
        <v>490</v>
      </c>
      <c r="EN160" s="166">
        <v>2</v>
      </c>
      <c r="EO160" s="166">
        <v>1</v>
      </c>
      <c r="EP160" s="166">
        <v>4</v>
      </c>
      <c r="EQ160" s="1230">
        <v>43152</v>
      </c>
      <c r="ER160" s="506">
        <v>8745</v>
      </c>
      <c r="ES160" s="1008">
        <v>75</v>
      </c>
      <c r="ET160" s="1008">
        <v>116995</v>
      </c>
      <c r="EU160" s="1008">
        <v>2</v>
      </c>
      <c r="EV160" s="1074">
        <v>3119.8666666666668</v>
      </c>
      <c r="EW160" s="1008">
        <v>2374</v>
      </c>
      <c r="EX160" s="695">
        <v>63.306666666666665</v>
      </c>
      <c r="EY160" s="1075">
        <v>316.5333333333333</v>
      </c>
      <c r="EZ160" s="992">
        <v>40</v>
      </c>
      <c r="FA160" s="1078">
        <v>13093</v>
      </c>
      <c r="FB160" s="1078">
        <v>300</v>
      </c>
      <c r="FC160" s="1009"/>
      <c r="FD160" s="1079">
        <v>327.32499999999999</v>
      </c>
      <c r="FE160" s="1079">
        <v>98.197500000000005</v>
      </c>
      <c r="FF160" s="1029">
        <v>3.2234357629606993</v>
      </c>
      <c r="FG160" s="635"/>
      <c r="FH160" s="1084"/>
      <c r="FI160" s="518"/>
      <c r="FJ160" s="519"/>
      <c r="FK160" s="1017"/>
      <c r="FL160" s="133"/>
      <c r="FM160" s="172">
        <v>2.0291465447241337</v>
      </c>
      <c r="FN160" s="213">
        <f>EX160/1000</f>
        <v>6.3306666666666664E-2</v>
      </c>
      <c r="FP160" s="172">
        <v>2.0291465447241337</v>
      </c>
      <c r="FQ160" s="213">
        <v>6.3306666666666664E-2</v>
      </c>
      <c r="FR160" s="222">
        <f>DT160/EX160</f>
        <v>5.0863521482729572</v>
      </c>
      <c r="FS160" s="222"/>
      <c r="FT160" s="223"/>
      <c r="FU160" s="223"/>
      <c r="FV160" s="223"/>
      <c r="GF160" s="175"/>
      <c r="GJ160" s="991"/>
      <c r="GK160" s="214">
        <v>43265</v>
      </c>
      <c r="GL160" s="1260" t="s">
        <v>497</v>
      </c>
      <c r="GM160" s="1231">
        <f t="shared" si="83"/>
        <v>3</v>
      </c>
      <c r="GN160" s="1147"/>
      <c r="GP160" s="179">
        <v>2.0968510441999997</v>
      </c>
      <c r="GR160" s="991"/>
      <c r="GS160" s="991"/>
      <c r="GT160" s="991"/>
      <c r="GU160" s="122"/>
      <c r="HI160" s="991"/>
      <c r="HJ160" s="991"/>
      <c r="HK160" s="991"/>
      <c r="HL160" s="991"/>
      <c r="HM160" s="991"/>
      <c r="HN160" s="991"/>
      <c r="HO160" s="1022"/>
      <c r="HP160" s="1022"/>
      <c r="HQ160" s="991"/>
      <c r="HR160" s="991"/>
      <c r="HS160" s="991"/>
      <c r="HT160" s="991"/>
      <c r="HU160" s="991"/>
      <c r="HV160" s="991"/>
      <c r="HW160" s="991"/>
      <c r="HX160" s="991"/>
      <c r="HY160" s="991"/>
      <c r="HZ160" s="991"/>
      <c r="IA160" s="991"/>
      <c r="IB160" s="1022"/>
      <c r="IC160" s="991"/>
      <c r="ID160" s="991"/>
      <c r="IE160" s="991"/>
      <c r="IF160" s="991"/>
      <c r="IG160" s="991"/>
      <c r="IH160" s="991"/>
      <c r="II160" s="991"/>
      <c r="IJ160" s="991"/>
      <c r="IK160" s="1022"/>
      <c r="IL160" s="991"/>
      <c r="IM160" s="991"/>
      <c r="IN160" s="1022"/>
      <c r="IO160" s="991"/>
      <c r="IP160" s="991"/>
      <c r="IQ160" s="991"/>
      <c r="IR160" s="991"/>
      <c r="IS160" s="991"/>
      <c r="IT160" s="1022"/>
      <c r="IU160" s="991"/>
      <c r="IV160" s="991"/>
      <c r="IW160" s="991"/>
      <c r="IX160" s="991"/>
      <c r="IY160" s="991"/>
      <c r="IZ160" s="991"/>
      <c r="JA160" s="991"/>
      <c r="JB160" s="991"/>
      <c r="JC160" s="991"/>
      <c r="JD160" s="991"/>
      <c r="JE160" s="991"/>
      <c r="JF160" s="991"/>
      <c r="JG160" s="991"/>
      <c r="JH160" s="991"/>
      <c r="JI160" s="991"/>
      <c r="JJ160" s="993"/>
      <c r="JK160" s="993"/>
      <c r="JL160" s="993"/>
      <c r="JM160" s="993"/>
      <c r="JN160" s="993"/>
      <c r="JO160" s="993"/>
      <c r="JP160" s="993"/>
      <c r="JQ160" s="993"/>
      <c r="JR160" s="993"/>
      <c r="JS160" s="993"/>
      <c r="JT160" s="993"/>
      <c r="JU160" s="993"/>
      <c r="JV160" s="993"/>
      <c r="JW160" s="993"/>
      <c r="JX160" s="993"/>
      <c r="JY160" s="993"/>
      <c r="JZ160" s="993"/>
      <c r="KA160" s="993"/>
      <c r="KB160" s="993"/>
      <c r="KC160" s="993"/>
      <c r="KD160" s="993"/>
      <c r="KE160" s="993"/>
      <c r="KF160" s="993"/>
      <c r="KG160" s="993"/>
      <c r="KH160" s="993"/>
      <c r="KI160" s="993"/>
      <c r="KJ160" s="993"/>
      <c r="KK160" s="993"/>
      <c r="KL160" s="993"/>
      <c r="KM160" s="993"/>
      <c r="KN160" s="993"/>
      <c r="KO160" s="993"/>
      <c r="KP160" s="993"/>
      <c r="KQ160" s="993"/>
      <c r="KR160" s="993"/>
      <c r="KS160" s="993"/>
      <c r="KT160" s="993"/>
      <c r="KU160" s="993"/>
      <c r="KV160" s="993"/>
      <c r="KW160" s="993"/>
      <c r="KX160" s="993"/>
      <c r="KY160" s="993"/>
      <c r="KZ160" s="993"/>
      <c r="LA160" s="993"/>
      <c r="LB160" s="993"/>
      <c r="LC160" s="993"/>
      <c r="LD160" s="993"/>
      <c r="LF160" s="122"/>
      <c r="LG160" s="122"/>
      <c r="LH160" s="122"/>
      <c r="LI160" s="122"/>
      <c r="LJ160" s="122"/>
      <c r="LK160" s="122"/>
      <c r="LL160" s="122"/>
      <c r="LM160" s="122"/>
      <c r="LN160" s="122"/>
      <c r="LO160" s="122"/>
      <c r="LP160" s="122"/>
      <c r="LQ160" s="122"/>
    </row>
    <row r="161" spans="1:338" ht="14.45" hidden="1" customHeight="1">
      <c r="A161" s="122">
        <v>104</v>
      </c>
      <c r="B161" s="122">
        <f>COUNTIFS($D$3:D161,D161,$F$3:F161,F161)</f>
        <v>1</v>
      </c>
      <c r="C161" s="316">
        <v>8601</v>
      </c>
      <c r="D161" s="398" t="s">
        <v>1379</v>
      </c>
      <c r="E161" s="188" t="s">
        <v>1380</v>
      </c>
      <c r="F161" s="187">
        <v>515620251</v>
      </c>
      <c r="G161" s="125">
        <v>67</v>
      </c>
      <c r="H161" s="398" t="s">
        <v>1381</v>
      </c>
      <c r="I161" s="503" t="s">
        <v>476</v>
      </c>
      <c r="J161" s="504" t="s">
        <v>477</v>
      </c>
      <c r="K161" s="175" t="s">
        <v>478</v>
      </c>
      <c r="L161" s="125">
        <v>28</v>
      </c>
      <c r="M161" s="188" t="s">
        <v>921</v>
      </c>
      <c r="N161" s="188" t="s">
        <v>490</v>
      </c>
      <c r="O161" s="125"/>
      <c r="P161" s="188" t="s">
        <v>703</v>
      </c>
      <c r="Q161" s="125"/>
      <c r="R161" s="125"/>
      <c r="S161" s="608" t="s">
        <v>598</v>
      </c>
      <c r="T161" s="573" t="s">
        <v>523</v>
      </c>
      <c r="U161" s="574" t="s">
        <v>484</v>
      </c>
      <c r="V161" s="609" t="s">
        <v>599</v>
      </c>
      <c r="W161" s="530" t="s">
        <v>506</v>
      </c>
      <c r="X161" s="573"/>
      <c r="Y161" s="573"/>
      <c r="Z161" s="1003"/>
      <c r="AA161" s="1001"/>
      <c r="AB161" s="125"/>
      <c r="AC161" s="991"/>
      <c r="AD161" s="991"/>
      <c r="AE161" s="991"/>
      <c r="AF161" s="991"/>
      <c r="AG161" s="806" t="s">
        <v>485</v>
      </c>
      <c r="AO161" s="1024">
        <v>34.6</v>
      </c>
      <c r="AP161" s="137">
        <v>51.7</v>
      </c>
      <c r="AQ161" s="138">
        <v>12.4</v>
      </c>
      <c r="AR161" s="139">
        <f t="shared" si="85"/>
        <v>98.700000000000017</v>
      </c>
      <c r="AS161" s="140">
        <f t="shared" si="86"/>
        <v>0.66924564796905217</v>
      </c>
      <c r="AT161" s="141">
        <f t="shared" si="87"/>
        <v>8.2986460348162474</v>
      </c>
      <c r="AU161" s="142">
        <f t="shared" si="88"/>
        <v>0.53978159126365055</v>
      </c>
      <c r="AV161" s="145">
        <v>32.489400000000003</v>
      </c>
      <c r="AW161" s="143">
        <f>95-AY161</f>
        <v>93.9</v>
      </c>
      <c r="AX161" s="144">
        <v>0.38060000000000005</v>
      </c>
      <c r="AY161" s="143">
        <v>1.1000000000000001</v>
      </c>
      <c r="AZ161" s="149" t="s">
        <v>487</v>
      </c>
      <c r="BA161" s="204">
        <v>18.200000000000003</v>
      </c>
      <c r="BB161" s="147">
        <v>0.02</v>
      </c>
      <c r="BD161" s="320"/>
      <c r="BG161" s="145"/>
      <c r="BH161" s="135">
        <v>561.21111111111111</v>
      </c>
      <c r="BI161" s="234">
        <v>4.78</v>
      </c>
      <c r="BJ161" s="122">
        <v>36.9</v>
      </c>
      <c r="BK161" s="122">
        <v>62.6</v>
      </c>
      <c r="BL161" s="150">
        <v>0.58945686900958461</v>
      </c>
      <c r="BM161" s="206">
        <v>0.54</v>
      </c>
      <c r="BN161" s="153">
        <f>BM161*100/AO161</f>
        <v>1.5606936416184971</v>
      </c>
      <c r="BO161" s="149" t="s">
        <v>487</v>
      </c>
      <c r="BP161" s="122">
        <v>14.5</v>
      </c>
      <c r="BQ161" s="147">
        <v>24</v>
      </c>
      <c r="BR161" s="174">
        <v>67729.365079365074</v>
      </c>
      <c r="BS161" s="153">
        <f t="shared" ref="BS161:BS175" si="89">BX161+BZ161</f>
        <v>25.31</v>
      </c>
      <c r="BT161" s="145">
        <v>87.1</v>
      </c>
      <c r="BU161" s="174">
        <v>7015.333333333333</v>
      </c>
      <c r="BV161" s="145">
        <v>12.900000000000006</v>
      </c>
      <c r="BW161" s="1020">
        <v>44.82</v>
      </c>
      <c r="BX161" s="145">
        <v>6.81</v>
      </c>
      <c r="BY161" s="145">
        <v>3.55</v>
      </c>
      <c r="BZ161" s="145">
        <v>18.5</v>
      </c>
      <c r="CA161" s="145">
        <v>9.67</v>
      </c>
      <c r="CB161" s="145">
        <v>60.4</v>
      </c>
      <c r="CC161" s="145">
        <v>31.6</v>
      </c>
      <c r="CD161" s="145">
        <v>0.67</v>
      </c>
      <c r="CJ161" s="122">
        <v>82.3</v>
      </c>
      <c r="CK161" s="135">
        <v>6893.767123287671</v>
      </c>
      <c r="CL161" s="143">
        <f t="shared" ref="CL161:CL175" si="90">BX161/BZ161</f>
        <v>0.36810810810810807</v>
      </c>
      <c r="CM161" s="145"/>
      <c r="CN161" s="145"/>
      <c r="CO161" s="145"/>
      <c r="CP161" s="320"/>
      <c r="CT161" s="145"/>
      <c r="CU161" s="145"/>
      <c r="CV161" s="145"/>
      <c r="CW161" s="145"/>
      <c r="CX161" s="145"/>
      <c r="CY161" s="209"/>
      <c r="CZ161" s="145"/>
      <c r="DA161" s="209">
        <v>3</v>
      </c>
      <c r="DB161" s="237" t="s">
        <v>300</v>
      </c>
      <c r="DE161" s="125"/>
      <c r="DF161" s="125"/>
      <c r="DG161" s="125"/>
      <c r="DH161" s="414"/>
      <c r="DI161" s="296" t="s">
        <v>515</v>
      </c>
      <c r="DJ161" s="220" t="s">
        <v>485</v>
      </c>
      <c r="DK161" s="162">
        <v>2</v>
      </c>
      <c r="DL161" s="166"/>
      <c r="DM161" s="166"/>
      <c r="DN161" s="164">
        <v>0</v>
      </c>
      <c r="DO161" s="166"/>
      <c r="DP161" s="166"/>
      <c r="DQ161" s="166"/>
      <c r="DR161" s="165" t="s">
        <v>490</v>
      </c>
      <c r="DS161" s="125" t="s">
        <v>490</v>
      </c>
      <c r="DT161" s="125">
        <v>345</v>
      </c>
      <c r="DU161" s="125">
        <v>25.5</v>
      </c>
      <c r="DV161" s="125">
        <v>74.5</v>
      </c>
      <c r="DW161" s="125" t="s">
        <v>490</v>
      </c>
      <c r="DX161" s="125" t="s">
        <v>490</v>
      </c>
      <c r="DY161" s="125" t="s">
        <v>490</v>
      </c>
      <c r="DZ161" s="125" t="s">
        <v>490</v>
      </c>
      <c r="EA161" s="125">
        <v>0</v>
      </c>
      <c r="EC161" s="166"/>
      <c r="ED161" s="166" t="s">
        <v>921</v>
      </c>
      <c r="EE161" s="166">
        <v>28</v>
      </c>
      <c r="EF161" s="166"/>
      <c r="EG161" s="163">
        <v>3</v>
      </c>
      <c r="EH161" s="166">
        <v>0</v>
      </c>
      <c r="EI161" s="166">
        <v>172</v>
      </c>
      <c r="EJ161" s="166">
        <v>98</v>
      </c>
      <c r="EK161" s="167">
        <f t="shared" si="84"/>
        <v>33.126014061654942</v>
      </c>
      <c r="EL161" s="166">
        <v>0</v>
      </c>
      <c r="EM161" s="166" t="s">
        <v>490</v>
      </c>
      <c r="EN161" s="166">
        <v>3</v>
      </c>
      <c r="EO161" s="166">
        <v>1</v>
      </c>
      <c r="EP161" s="166">
        <v>4</v>
      </c>
      <c r="EQ161" s="1230">
        <v>43110</v>
      </c>
      <c r="ER161" s="506">
        <v>8601</v>
      </c>
      <c r="ES161" s="1008">
        <v>75</v>
      </c>
      <c r="ET161" s="1008">
        <v>5988</v>
      </c>
      <c r="EU161" s="1008">
        <v>2</v>
      </c>
      <c r="EV161" s="1074">
        <v>159.68</v>
      </c>
      <c r="EW161" s="1008">
        <v>2946</v>
      </c>
      <c r="EX161" s="695">
        <v>78.56</v>
      </c>
      <c r="EY161" s="1075">
        <v>2199.6800000000003</v>
      </c>
      <c r="EZ161" s="991"/>
      <c r="FA161" s="1078"/>
      <c r="FB161" s="1078"/>
      <c r="FC161" s="1009"/>
      <c r="FD161" s="1079"/>
      <c r="FE161" s="1079"/>
      <c r="FF161" s="1029"/>
      <c r="FG161" s="635"/>
      <c r="FH161" s="1084"/>
      <c r="FI161" s="518"/>
      <c r="FJ161" s="519"/>
      <c r="FK161" s="1017"/>
      <c r="FL161" s="133"/>
      <c r="FM161" s="172">
        <v>49.198396793587172</v>
      </c>
      <c r="FN161" s="213">
        <f>EX161/1000</f>
        <v>7.8560000000000005E-2</v>
      </c>
      <c r="FP161" s="172">
        <v>49.198396793587172</v>
      </c>
      <c r="FQ161" s="213">
        <v>7.8560000000000005E-2</v>
      </c>
      <c r="FR161" s="222">
        <f>DT161/EX161</f>
        <v>4.3915478615071279</v>
      </c>
      <c r="FS161" s="222"/>
      <c r="FT161" s="223"/>
      <c r="FU161" s="223"/>
      <c r="FV161" s="223"/>
      <c r="GF161" s="175"/>
      <c r="GJ161" s="991"/>
      <c r="GK161" s="214">
        <v>43242</v>
      </c>
      <c r="GL161" s="1260" t="s">
        <v>497</v>
      </c>
      <c r="GM161" s="1231">
        <f t="shared" si="83"/>
        <v>4</v>
      </c>
      <c r="GN161" s="1147"/>
      <c r="GP161" s="179">
        <v>0.70130684632317009</v>
      </c>
      <c r="GR161" s="991"/>
      <c r="GS161" s="991"/>
      <c r="GT161" s="991"/>
      <c r="GU161" s="122"/>
      <c r="HI161" s="991"/>
      <c r="JD161" s="122"/>
      <c r="JG161" s="125"/>
      <c r="JH161" s="125"/>
      <c r="JI161" s="125"/>
      <c r="JJ161" s="993"/>
      <c r="JK161" s="993"/>
      <c r="JL161" s="993"/>
      <c r="JM161" s="993"/>
      <c r="JN161" s="993"/>
      <c r="JO161" s="993"/>
      <c r="JP161" s="993"/>
      <c r="JQ161" s="993"/>
      <c r="JR161" s="993"/>
      <c r="JS161" s="993"/>
      <c r="JT161" s="993"/>
      <c r="JU161" s="993"/>
      <c r="JV161" s="993"/>
      <c r="JW161" s="993"/>
      <c r="JX161" s="993"/>
      <c r="JY161" s="993"/>
      <c r="JZ161" s="993"/>
      <c r="KA161" s="993"/>
      <c r="KB161" s="993"/>
      <c r="KC161" s="993"/>
      <c r="KD161" s="993"/>
      <c r="KE161" s="993"/>
      <c r="KF161" s="993"/>
      <c r="KG161" s="993"/>
      <c r="KH161" s="993"/>
      <c r="KI161" s="993"/>
      <c r="KJ161" s="993"/>
      <c r="KK161" s="993"/>
      <c r="KL161" s="993"/>
      <c r="KM161" s="993"/>
      <c r="KN161" s="993"/>
      <c r="KO161" s="993"/>
      <c r="KP161" s="993"/>
      <c r="KQ161" s="993"/>
      <c r="KR161" s="993"/>
      <c r="KS161" s="993"/>
      <c r="KT161" s="993"/>
      <c r="KU161" s="993"/>
      <c r="KV161" s="993"/>
      <c r="KW161" s="993"/>
      <c r="KX161" s="993"/>
      <c r="KY161" s="993"/>
      <c r="KZ161" s="993"/>
      <c r="LA161" s="993"/>
      <c r="LB161" s="993"/>
      <c r="LC161" s="993"/>
      <c r="LD161" s="993"/>
      <c r="LE161" s="125"/>
      <c r="LF161" s="125"/>
      <c r="LG161" s="125"/>
      <c r="LH161" s="125"/>
      <c r="LI161" s="125"/>
      <c r="LJ161" s="125"/>
      <c r="LK161" s="125"/>
      <c r="LL161" s="125"/>
      <c r="LM161" s="125"/>
      <c r="LN161" s="125"/>
      <c r="LO161" s="125"/>
      <c r="LP161" s="125"/>
      <c r="LQ161" s="125"/>
      <c r="LR161" s="175"/>
      <c r="LS161" s="175"/>
      <c r="LT161" s="175"/>
      <c r="LU161" s="175"/>
      <c r="LV161" s="175"/>
      <c r="LW161" s="175"/>
      <c r="LX161" s="175"/>
      <c r="LY161" s="183"/>
      <c r="LZ161" s="183"/>
    </row>
    <row r="162" spans="1:338" ht="14.45" hidden="1" customHeight="1">
      <c r="A162" s="122">
        <v>99</v>
      </c>
      <c r="B162" s="122">
        <f>COUNTIFS($D$3:D162,D162,$F$3:F162,F162)</f>
        <v>1</v>
      </c>
      <c r="C162" s="686">
        <v>6228</v>
      </c>
      <c r="D162" s="422" t="s">
        <v>1369</v>
      </c>
      <c r="E162" s="225" t="s">
        <v>805</v>
      </c>
      <c r="F162" s="521">
        <v>6907155321</v>
      </c>
      <c r="G162" s="125">
        <v>48</v>
      </c>
      <c r="H162" s="422" t="s">
        <v>1370</v>
      </c>
      <c r="I162" s="269" t="s">
        <v>1010</v>
      </c>
      <c r="J162" s="190" t="s">
        <v>477</v>
      </c>
      <c r="K162" s="352" t="s">
        <v>478</v>
      </c>
      <c r="L162" s="225">
        <v>15</v>
      </c>
      <c r="M162" s="225">
        <v>2</v>
      </c>
      <c r="N162" s="225"/>
      <c r="O162" s="225"/>
      <c r="P162" s="192" t="s">
        <v>1371</v>
      </c>
      <c r="Q162" s="192"/>
      <c r="R162" s="192"/>
      <c r="S162" s="324" t="s">
        <v>550</v>
      </c>
      <c r="T162" s="324" t="s">
        <v>641</v>
      </c>
      <c r="U162" s="325" t="s">
        <v>616</v>
      </c>
      <c r="V162" s="324" t="s">
        <v>550</v>
      </c>
      <c r="W162" s="326" t="s">
        <v>642</v>
      </c>
      <c r="X162" s="324" t="s">
        <v>481</v>
      </c>
      <c r="Y162" s="324" t="s">
        <v>643</v>
      </c>
      <c r="Z162" s="433"/>
      <c r="AA162" s="225"/>
      <c r="AB162" s="301">
        <v>486</v>
      </c>
      <c r="AC162" s="994"/>
      <c r="AD162" s="994"/>
      <c r="AE162" s="994"/>
      <c r="AF162" s="994"/>
      <c r="AG162" s="860" t="s">
        <v>485</v>
      </c>
      <c r="AH162" s="1009"/>
      <c r="AI162" s="149">
        <v>26.2</v>
      </c>
      <c r="AJ162" s="149">
        <v>76.400000000000006</v>
      </c>
      <c r="AK162" s="134">
        <v>20.0168</v>
      </c>
      <c r="AL162" s="149">
        <v>59239</v>
      </c>
      <c r="AM162" s="135">
        <v>23.695599999999999</v>
      </c>
      <c r="AN162" s="122">
        <v>6</v>
      </c>
      <c r="AO162" s="1024">
        <v>83.6</v>
      </c>
      <c r="AP162" s="137">
        <v>11.3</v>
      </c>
      <c r="AQ162" s="138">
        <v>3.11</v>
      </c>
      <c r="AR162" s="139">
        <f t="shared" si="85"/>
        <v>98.009999999999991</v>
      </c>
      <c r="AS162" s="140">
        <f t="shared" si="86"/>
        <v>7.3982300884955743</v>
      </c>
      <c r="AT162" s="141">
        <f t="shared" si="87"/>
        <v>23.008495575221236</v>
      </c>
      <c r="AU162" s="142">
        <f t="shared" si="88"/>
        <v>5.8015267175572518</v>
      </c>
      <c r="AV162" s="145">
        <v>77.55</v>
      </c>
      <c r="AW162" s="143">
        <f>95-AY162</f>
        <v>92.763157894736835</v>
      </c>
      <c r="AX162" s="144">
        <v>1.87</v>
      </c>
      <c r="AY162" s="143">
        <f>AX162*100/AO162</f>
        <v>2.236842105263158</v>
      </c>
      <c r="BA162" s="146" t="s">
        <v>487</v>
      </c>
      <c r="BC162" s="148"/>
      <c r="BD162" s="148"/>
      <c r="BG162" s="145"/>
      <c r="BI162" s="147">
        <v>1.42</v>
      </c>
      <c r="BJ162" s="328">
        <v>40.4</v>
      </c>
      <c r="BK162" s="328">
        <v>58.1</v>
      </c>
      <c r="BL162" s="150">
        <v>0.69535283993115315</v>
      </c>
      <c r="BM162" s="155">
        <v>1.49</v>
      </c>
      <c r="BN162" s="153">
        <f>BM162*100/AO162</f>
        <v>1.7822966507177034</v>
      </c>
      <c r="BO162" s="152">
        <v>0.46650717703349287</v>
      </c>
      <c r="BP162" s="143"/>
      <c r="BQ162" s="234"/>
      <c r="BR162" s="152"/>
      <c r="BS162" s="153">
        <f t="shared" si="89"/>
        <v>19.3</v>
      </c>
      <c r="BT162" s="154">
        <v>85.6</v>
      </c>
      <c r="BU162" s="152"/>
      <c r="BV162" s="154">
        <f>100-BT162</f>
        <v>14.400000000000006</v>
      </c>
      <c r="BW162" s="1039">
        <f t="shared" ref="BW162:BW172" si="91">BY162+CA162+CC162</f>
        <v>11.0288</v>
      </c>
      <c r="BX162" s="154">
        <v>10.9</v>
      </c>
      <c r="BY162" s="145">
        <f>BX162*AP162/100</f>
        <v>1.2317000000000002</v>
      </c>
      <c r="BZ162" s="154">
        <v>8.4</v>
      </c>
      <c r="CA162" s="145">
        <f>BZ162*AP162/100</f>
        <v>0.94920000000000015</v>
      </c>
      <c r="CB162" s="154">
        <v>78.3</v>
      </c>
      <c r="CC162" s="145">
        <f>CB162*AP162/100</f>
        <v>8.847900000000001</v>
      </c>
      <c r="CD162" s="154"/>
      <c r="CE162" s="151">
        <v>95.7</v>
      </c>
      <c r="CF162" s="156"/>
      <c r="CG162" s="151">
        <v>73.400000000000006</v>
      </c>
      <c r="CH162" s="151"/>
      <c r="CI162" s="151">
        <v>24.3</v>
      </c>
      <c r="CJ162" s="151">
        <v>37.700000000000003</v>
      </c>
      <c r="CK162" s="151"/>
      <c r="CL162" s="143">
        <f t="shared" si="90"/>
        <v>1.2976190476190477</v>
      </c>
      <c r="CM162" s="145"/>
      <c r="CN162" s="145"/>
      <c r="CO162" s="145"/>
      <c r="CP162" s="148"/>
      <c r="CT162" s="145"/>
      <c r="CU162" s="145"/>
      <c r="CV162" s="145"/>
      <c r="CW162" s="145"/>
      <c r="CX162" s="145"/>
      <c r="CY162" s="149"/>
      <c r="CZ162" s="145"/>
      <c r="DA162" s="149" t="s">
        <v>1069</v>
      </c>
      <c r="DB162" s="149" t="s">
        <v>600</v>
      </c>
      <c r="DE162" s="308">
        <v>157.08994501000001</v>
      </c>
      <c r="DF162" s="308">
        <v>53.900929279999993</v>
      </c>
      <c r="DG162" s="308">
        <v>0</v>
      </c>
      <c r="DH162" s="579">
        <v>15.171720609999994</v>
      </c>
      <c r="DI162" s="160" t="s">
        <v>489</v>
      </c>
      <c r="DJ162" s="440" t="s">
        <v>485</v>
      </c>
      <c r="DK162" s="162">
        <v>2</v>
      </c>
      <c r="DL162" s="163" t="s">
        <v>592</v>
      </c>
      <c r="DM162" s="166"/>
      <c r="DN162" s="164">
        <v>0</v>
      </c>
      <c r="DO162" s="163">
        <v>0</v>
      </c>
      <c r="DP162" s="163" t="s">
        <v>490</v>
      </c>
      <c r="DQ162" s="163" t="s">
        <v>490</v>
      </c>
      <c r="DR162" s="165" t="s">
        <v>490</v>
      </c>
      <c r="DS162" s="125" t="s">
        <v>490</v>
      </c>
      <c r="DT162" s="125">
        <v>486</v>
      </c>
      <c r="DU162" s="125">
        <v>5.0999999999999996</v>
      </c>
      <c r="DV162" s="125">
        <v>94.9</v>
      </c>
      <c r="DW162" s="125" t="s">
        <v>490</v>
      </c>
      <c r="DX162" s="125" t="s">
        <v>490</v>
      </c>
      <c r="DY162" s="125" t="s">
        <v>490</v>
      </c>
      <c r="DZ162" s="125" t="s">
        <v>490</v>
      </c>
      <c r="EA162" s="125">
        <v>0</v>
      </c>
      <c r="EC162" s="292" t="s">
        <v>1069</v>
      </c>
      <c r="ED162" s="292">
        <v>2</v>
      </c>
      <c r="EE162" s="166">
        <v>15</v>
      </c>
      <c r="EF162" s="163"/>
      <c r="EG162" s="163">
        <v>3</v>
      </c>
      <c r="EH162" s="163">
        <v>0</v>
      </c>
      <c r="EI162" s="163">
        <v>186</v>
      </c>
      <c r="EJ162" s="163">
        <v>110</v>
      </c>
      <c r="EK162" s="167">
        <f t="shared" si="84"/>
        <v>31.795583304428259</v>
      </c>
      <c r="EL162" s="163">
        <v>0</v>
      </c>
      <c r="EM162" s="168" t="s">
        <v>490</v>
      </c>
      <c r="EN162" s="169">
        <v>2</v>
      </c>
      <c r="EO162" s="163">
        <v>1</v>
      </c>
      <c r="EP162" s="163">
        <v>4</v>
      </c>
      <c r="EQ162" s="1239">
        <v>42705</v>
      </c>
      <c r="ER162" s="580">
        <v>6228</v>
      </c>
      <c r="ES162" s="991"/>
      <c r="ET162" s="991"/>
      <c r="EU162" s="991"/>
      <c r="EV162" s="991"/>
      <c r="EW162" s="991"/>
      <c r="EX162" s="739"/>
      <c r="EY162" s="1067"/>
      <c r="EZ162" s="991"/>
      <c r="FA162" s="991"/>
      <c r="FB162" s="991"/>
      <c r="FC162" s="991"/>
      <c r="FD162" s="1067"/>
      <c r="FE162" s="1067"/>
      <c r="FF162" s="1067"/>
      <c r="FG162" s="740"/>
      <c r="FH162" s="1084"/>
      <c r="FI162" s="590"/>
      <c r="FJ162" s="645">
        <v>486</v>
      </c>
      <c r="FK162" s="1007" t="s">
        <v>485</v>
      </c>
      <c r="FL162" s="133"/>
      <c r="FM162" s="122"/>
      <c r="FP162" s="172"/>
      <c r="FQ162" s="173">
        <f>DT162/1000</f>
        <v>0.48599999999999999</v>
      </c>
      <c r="FR162" s="133"/>
      <c r="FS162" s="122">
        <v>12</v>
      </c>
      <c r="FT162" s="175" t="s">
        <v>1218</v>
      </c>
      <c r="FU162" s="175" t="s">
        <v>490</v>
      </c>
      <c r="FV162" s="175" t="s">
        <v>1372</v>
      </c>
      <c r="FW162" s="125">
        <v>0</v>
      </c>
      <c r="FX162" s="125">
        <v>0</v>
      </c>
      <c r="FY162" s="125">
        <v>0</v>
      </c>
      <c r="FZ162" s="175" t="s">
        <v>539</v>
      </c>
      <c r="GD162" s="125">
        <v>0</v>
      </c>
      <c r="GE162" s="175" t="s">
        <v>606</v>
      </c>
      <c r="GF162" s="175" t="s">
        <v>606</v>
      </c>
      <c r="GG162" s="125">
        <v>0</v>
      </c>
      <c r="GH162" s="175">
        <v>0</v>
      </c>
      <c r="GI162" s="175" t="s">
        <v>1373</v>
      </c>
      <c r="GJ162" s="991"/>
      <c r="GK162" s="866">
        <v>42828</v>
      </c>
      <c r="GL162" s="1236" t="s">
        <v>497</v>
      </c>
      <c r="GM162" s="1231">
        <f t="shared" si="83"/>
        <v>4</v>
      </c>
      <c r="GN162" s="1147"/>
      <c r="GP162" s="179">
        <v>0.65421212839423981</v>
      </c>
      <c r="GR162" s="991"/>
      <c r="GS162" s="991"/>
      <c r="GT162" s="991"/>
      <c r="GU162" s="122"/>
      <c r="HI162" s="991"/>
      <c r="HJ162" s="991"/>
      <c r="HK162" s="991"/>
      <c r="HL162" s="991"/>
      <c r="HM162" s="991"/>
      <c r="HN162" s="991"/>
      <c r="HO162" s="1022"/>
      <c r="HP162" s="1022"/>
      <c r="HQ162" s="991"/>
      <c r="HR162" s="991"/>
      <c r="HS162" s="991"/>
      <c r="HT162" s="991"/>
      <c r="HU162" s="991"/>
      <c r="HV162" s="991"/>
      <c r="HW162" s="991"/>
      <c r="HX162" s="991"/>
      <c r="HY162" s="991"/>
      <c r="HZ162" s="991"/>
      <c r="IA162" s="991"/>
      <c r="IB162" s="1022"/>
      <c r="IC162" s="991"/>
      <c r="ID162" s="991"/>
      <c r="IE162" s="991"/>
      <c r="IF162" s="991"/>
      <c r="IG162" s="991"/>
      <c r="IH162" s="991"/>
      <c r="II162" s="991"/>
      <c r="IJ162" s="991"/>
      <c r="IK162" s="1022"/>
      <c r="IL162" s="991"/>
      <c r="IM162" s="991"/>
      <c r="IN162" s="1022"/>
      <c r="IO162" s="991"/>
      <c r="IP162" s="991"/>
      <c r="IQ162" s="991"/>
      <c r="IR162" s="991"/>
      <c r="IS162" s="991"/>
      <c r="IT162" s="1022"/>
      <c r="IU162" s="991"/>
      <c r="IV162" s="991"/>
      <c r="IW162" s="991"/>
      <c r="IX162" s="991"/>
      <c r="IY162" s="991"/>
      <c r="IZ162" s="991"/>
      <c r="JA162" s="991"/>
      <c r="JB162" s="991"/>
      <c r="JC162" s="991"/>
      <c r="JD162" s="991"/>
      <c r="JE162" s="991"/>
      <c r="JF162" s="991"/>
      <c r="JG162" s="125"/>
      <c r="JH162" s="125"/>
      <c r="JI162" s="125"/>
      <c r="JJ162" s="993"/>
      <c r="JK162" s="993"/>
      <c r="JL162" s="993"/>
      <c r="JM162" s="993"/>
      <c r="JN162" s="993"/>
      <c r="JO162" s="993"/>
      <c r="JP162" s="993"/>
      <c r="JQ162" s="993"/>
      <c r="JR162" s="993"/>
      <c r="JS162" s="993"/>
      <c r="JT162" s="993"/>
      <c r="JU162" s="993"/>
      <c r="JV162" s="993"/>
      <c r="JW162" s="993"/>
      <c r="JX162" s="993"/>
      <c r="JY162" s="993"/>
      <c r="JZ162" s="993"/>
      <c r="KA162" s="993"/>
      <c r="KB162" s="993"/>
      <c r="KC162" s="993"/>
      <c r="KD162" s="993"/>
      <c r="KE162" s="993"/>
      <c r="KF162" s="993"/>
      <c r="KG162" s="993"/>
      <c r="KH162" s="993"/>
      <c r="KI162" s="993"/>
      <c r="KJ162" s="993"/>
      <c r="KK162" s="993"/>
      <c r="KL162" s="993"/>
      <c r="KM162" s="993"/>
      <c r="KN162" s="993"/>
      <c r="KO162" s="993"/>
      <c r="KP162" s="993"/>
      <c r="KQ162" s="993"/>
      <c r="KR162" s="993"/>
      <c r="KS162" s="993"/>
      <c r="KT162" s="993"/>
      <c r="KU162" s="993"/>
      <c r="KV162" s="993"/>
      <c r="KW162" s="993"/>
      <c r="KX162" s="993"/>
      <c r="KY162" s="993"/>
      <c r="KZ162" s="993"/>
      <c r="LA162" s="993"/>
      <c r="LB162" s="993"/>
      <c r="LC162" s="993"/>
      <c r="LD162" s="993"/>
      <c r="LE162" s="125"/>
      <c r="LF162" s="125"/>
      <c r="LG162" s="125"/>
      <c r="LH162" s="125"/>
      <c r="LI162" s="125"/>
      <c r="LJ162" s="125"/>
      <c r="LK162" s="125"/>
      <c r="LL162" s="125"/>
      <c r="LM162" s="125"/>
      <c r="LN162" s="125"/>
      <c r="LO162" s="125"/>
      <c r="LP162" s="125"/>
      <c r="LQ162" s="125"/>
      <c r="LR162" s="175"/>
      <c r="LS162" s="175"/>
      <c r="LT162" s="175"/>
      <c r="LU162" s="175"/>
      <c r="LV162" s="175"/>
      <c r="LW162" s="175"/>
      <c r="LX162" s="175"/>
      <c r="LY162" s="183"/>
      <c r="LZ162" s="183"/>
    </row>
    <row r="163" spans="1:338" ht="14.45" hidden="1" customHeight="1">
      <c r="A163" s="122">
        <v>262</v>
      </c>
      <c r="B163" s="122">
        <f>COUNTIFS($D$3:D163,D163,$F$3:F163,F163)</f>
        <v>1</v>
      </c>
      <c r="C163" s="268">
        <v>7329</v>
      </c>
      <c r="D163" s="398" t="s">
        <v>1376</v>
      </c>
      <c r="E163" s="188" t="s">
        <v>679</v>
      </c>
      <c r="F163" s="187">
        <v>7754235313</v>
      </c>
      <c r="G163" s="125">
        <v>40</v>
      </c>
      <c r="H163" s="398" t="s">
        <v>1320</v>
      </c>
      <c r="I163" s="503" t="s">
        <v>1377</v>
      </c>
      <c r="J163" s="504" t="s">
        <v>477</v>
      </c>
      <c r="K163" s="175" t="s">
        <v>478</v>
      </c>
      <c r="L163" s="125">
        <v>4.5</v>
      </c>
      <c r="M163" s="188" t="s">
        <v>614</v>
      </c>
      <c r="N163" s="188"/>
      <c r="O163" s="188"/>
      <c r="P163" s="553" t="s">
        <v>817</v>
      </c>
      <c r="Q163" s="553"/>
      <c r="R163" s="553"/>
      <c r="S163" s="530" t="s">
        <v>503</v>
      </c>
      <c r="T163" s="573" t="s">
        <v>1378</v>
      </c>
      <c r="U163" s="574" t="s">
        <v>484</v>
      </c>
      <c r="V163" s="530" t="s">
        <v>505</v>
      </c>
      <c r="W163" s="575" t="s">
        <v>506</v>
      </c>
      <c r="X163" s="530" t="s">
        <v>484</v>
      </c>
      <c r="Y163" s="530" t="s">
        <v>484</v>
      </c>
      <c r="Z163" s="1097"/>
      <c r="AA163" s="1083"/>
      <c r="AB163" s="201">
        <v>258</v>
      </c>
      <c r="AC163" s="1010"/>
      <c r="AD163" s="1010"/>
      <c r="AE163" s="1010"/>
      <c r="AF163" s="1010"/>
      <c r="AG163" s="1154" t="s">
        <v>507</v>
      </c>
      <c r="AH163" s="1009"/>
      <c r="AI163" s="122">
        <v>6.2</v>
      </c>
      <c r="AJ163" s="122">
        <v>88.2</v>
      </c>
      <c r="AK163" s="134">
        <v>5.4683999999999999</v>
      </c>
      <c r="AL163" s="122">
        <v>27416</v>
      </c>
      <c r="AM163" s="135">
        <v>24.369777777777777</v>
      </c>
      <c r="AN163" s="122">
        <v>4</v>
      </c>
      <c r="AO163" s="1024">
        <v>55.3</v>
      </c>
      <c r="AP163" s="137">
        <v>35.5</v>
      </c>
      <c r="AQ163" s="138">
        <v>8.42</v>
      </c>
      <c r="AR163" s="139">
        <f t="shared" si="85"/>
        <v>99.22</v>
      </c>
      <c r="AS163" s="140">
        <f t="shared" si="86"/>
        <v>1.5577464788732394</v>
      </c>
      <c r="AT163" s="141">
        <f t="shared" si="87"/>
        <v>13.116225352112675</v>
      </c>
      <c r="AU163" s="142">
        <f t="shared" si="88"/>
        <v>1.2591074681238614</v>
      </c>
      <c r="AV163" s="143">
        <v>51.001207547169813</v>
      </c>
      <c r="AW163" s="143">
        <f>95-AY163</f>
        <v>92.226415094339629</v>
      </c>
      <c r="AX163" s="144">
        <v>1.5337924528301885</v>
      </c>
      <c r="AY163" s="145">
        <f>AX163*100/AO163</f>
        <v>2.7735849056603774</v>
      </c>
      <c r="AZ163" s="149" t="s">
        <v>487</v>
      </c>
      <c r="BA163" s="204">
        <v>18.399999999999999</v>
      </c>
      <c r="BB163" s="205">
        <v>0.14549045424621462</v>
      </c>
      <c r="BC163" s="148"/>
      <c r="BD163" s="148"/>
      <c r="BE163" s="149"/>
      <c r="BF163" s="149"/>
      <c r="BG163" s="145"/>
      <c r="BH163" s="149"/>
      <c r="BJ163" s="149">
        <v>42</v>
      </c>
      <c r="BK163" s="149">
        <v>57.4</v>
      </c>
      <c r="BL163" s="150">
        <v>0.73170731707317072</v>
      </c>
      <c r="BM163" s="206">
        <v>0.5</v>
      </c>
      <c r="BN163" s="153">
        <f>BM163*100/AO163</f>
        <v>0.9041591320072333</v>
      </c>
      <c r="BO163" s="149" t="s">
        <v>487</v>
      </c>
      <c r="BP163" s="145">
        <v>38.450000000000003</v>
      </c>
      <c r="BQ163" s="207">
        <v>62.9</v>
      </c>
      <c r="BR163" s="152"/>
      <c r="BS163" s="153">
        <f t="shared" si="89"/>
        <v>33.08</v>
      </c>
      <c r="BT163" s="208"/>
      <c r="BU163" s="152"/>
      <c r="BV163" s="208"/>
      <c r="BW163" s="1039">
        <f t="shared" si="91"/>
        <v>30.664899999999999</v>
      </c>
      <c r="BX163" s="688">
        <v>27.2</v>
      </c>
      <c r="BY163" s="145">
        <f>BX163*AP163/100</f>
        <v>9.6560000000000006</v>
      </c>
      <c r="BZ163" s="688">
        <v>5.88</v>
      </c>
      <c r="CA163" s="145">
        <f>BZ163*AP163/100</f>
        <v>2.0874000000000001</v>
      </c>
      <c r="CB163" s="688">
        <v>53.3</v>
      </c>
      <c r="CC163" s="145">
        <f>CB163*AP163/100</f>
        <v>18.921499999999998</v>
      </c>
      <c r="CD163" s="208"/>
      <c r="CL163" s="157">
        <f t="shared" si="90"/>
        <v>4.6258503401360542</v>
      </c>
      <c r="CM163" s="145"/>
      <c r="CN163" s="145"/>
      <c r="CO163" s="145"/>
      <c r="CP163" s="148"/>
      <c r="CQ163" s="149"/>
      <c r="CR163" s="149"/>
      <c r="CS163" s="149"/>
      <c r="CT163" s="145"/>
      <c r="CU163" s="689"/>
      <c r="CV163" s="689"/>
      <c r="CW163" s="145"/>
      <c r="CX163" s="145"/>
      <c r="CY163" s="158"/>
      <c r="CZ163" s="145"/>
      <c r="DA163" s="158">
        <v>2</v>
      </c>
      <c r="DB163" s="158" t="s">
        <v>301</v>
      </c>
      <c r="DE163" s="308"/>
      <c r="DF163" s="669"/>
      <c r="DG163" s="308"/>
      <c r="DH163" s="579"/>
      <c r="DI163" s="296" t="s">
        <v>515</v>
      </c>
      <c r="DJ163" s="309" t="s">
        <v>507</v>
      </c>
      <c r="DK163" s="162">
        <v>2</v>
      </c>
      <c r="DL163" s="163" t="s">
        <v>976</v>
      </c>
      <c r="DM163" s="163" t="s">
        <v>589</v>
      </c>
      <c r="DN163" s="164">
        <v>0</v>
      </c>
      <c r="DO163" s="163">
        <v>0</v>
      </c>
      <c r="DP163" s="168" t="s">
        <v>490</v>
      </c>
      <c r="DQ163" s="163" t="s">
        <v>490</v>
      </c>
      <c r="DR163" s="165" t="s">
        <v>490</v>
      </c>
      <c r="DS163" s="125" t="s">
        <v>490</v>
      </c>
      <c r="DT163" s="125">
        <v>258</v>
      </c>
      <c r="DU163" s="125">
        <v>0.14000000000000001</v>
      </c>
      <c r="DV163" s="125">
        <v>0.86</v>
      </c>
      <c r="DW163" s="125" t="s">
        <v>490</v>
      </c>
      <c r="DX163" s="125" t="s">
        <v>490</v>
      </c>
      <c r="DY163" s="125" t="s">
        <v>490</v>
      </c>
      <c r="DZ163" s="125" t="s">
        <v>490</v>
      </c>
      <c r="EA163" s="125">
        <v>0</v>
      </c>
      <c r="EB163" s="158"/>
      <c r="EC163" s="163">
        <v>2</v>
      </c>
      <c r="ED163" s="163" t="s">
        <v>614</v>
      </c>
      <c r="EE163" s="166">
        <v>4.5</v>
      </c>
      <c r="EF163" s="163">
        <v>10</v>
      </c>
      <c r="EG163" s="163">
        <v>2</v>
      </c>
      <c r="EH163" s="163">
        <v>0</v>
      </c>
      <c r="EI163" s="163">
        <v>162</v>
      </c>
      <c r="EJ163" s="163">
        <v>90</v>
      </c>
      <c r="EK163" s="167">
        <f t="shared" si="84"/>
        <v>34.293552812071333</v>
      </c>
      <c r="EL163" s="163">
        <v>1</v>
      </c>
      <c r="EM163" s="168" t="s">
        <v>490</v>
      </c>
      <c r="EN163" s="163">
        <v>0</v>
      </c>
      <c r="EO163" s="163">
        <v>0</v>
      </c>
      <c r="EP163" s="163">
        <v>4</v>
      </c>
      <c r="EQ163" s="1238">
        <v>42891</v>
      </c>
      <c r="ER163" s="580">
        <v>7329</v>
      </c>
      <c r="ES163" s="1083"/>
      <c r="ET163" s="1083"/>
      <c r="EU163" s="1083"/>
      <c r="EV163" s="1083"/>
      <c r="EW163" s="1083"/>
      <c r="EX163" s="637"/>
      <c r="EY163" s="1135"/>
      <c r="EZ163" s="1083">
        <v>75</v>
      </c>
      <c r="FA163" s="1083">
        <v>501131</v>
      </c>
      <c r="FB163" s="1083">
        <v>5</v>
      </c>
      <c r="FC163" s="1074">
        <v>1336.3493333333333</v>
      </c>
      <c r="FD163" s="1140">
        <v>82.853658666666675</v>
      </c>
      <c r="FE163" s="1140"/>
      <c r="FF163" s="1140"/>
      <c r="FG163" s="638">
        <v>3.1139240457440107</v>
      </c>
      <c r="FH163" s="1081"/>
      <c r="FI163" s="590" t="e">
        <v>#DIV/0!</v>
      </c>
      <c r="FJ163" s="645">
        <v>258</v>
      </c>
      <c r="FK163" s="1154" t="s">
        <v>507</v>
      </c>
      <c r="FL163" s="1009"/>
      <c r="FM163" s="122">
        <v>6.2</v>
      </c>
      <c r="FO163" s="171"/>
      <c r="FP163" s="172">
        <v>6.2</v>
      </c>
      <c r="FQ163" s="213">
        <f>FD163/1000</f>
        <v>8.2853658666666677E-2</v>
      </c>
      <c r="FR163" s="133"/>
      <c r="FS163" s="133"/>
      <c r="GF163" s="175"/>
      <c r="GJ163" s="991"/>
      <c r="GK163" s="214">
        <v>43034</v>
      </c>
      <c r="GL163" s="1260" t="s">
        <v>497</v>
      </c>
      <c r="GM163" s="1231">
        <f t="shared" si="83"/>
        <v>4</v>
      </c>
      <c r="GN163" s="1147"/>
      <c r="GR163" s="991"/>
      <c r="GS163" s="991"/>
      <c r="GT163" s="991"/>
      <c r="GU163" s="122"/>
      <c r="HI163" s="991"/>
      <c r="HJ163" s="991"/>
      <c r="HK163" s="991"/>
      <c r="HL163" s="991"/>
      <c r="HM163" s="991"/>
      <c r="HN163" s="991"/>
      <c r="HO163" s="1022"/>
      <c r="HP163" s="1022"/>
      <c r="HQ163" s="991"/>
      <c r="HR163" s="991"/>
      <c r="HS163" s="991"/>
      <c r="HT163" s="991"/>
      <c r="HU163" s="991"/>
      <c r="HV163" s="991"/>
      <c r="HW163" s="991"/>
      <c r="HX163" s="991"/>
      <c r="HY163" s="991"/>
      <c r="HZ163" s="991"/>
      <c r="IA163" s="991"/>
      <c r="IB163" s="1022"/>
      <c r="IC163" s="991"/>
      <c r="ID163" s="991"/>
      <c r="IE163" s="991"/>
      <c r="IF163" s="991"/>
      <c r="IG163" s="1022"/>
      <c r="IH163" s="991"/>
      <c r="II163" s="991"/>
      <c r="IJ163" s="991"/>
      <c r="IK163" s="1022"/>
      <c r="IL163" s="991"/>
      <c r="IM163" s="991"/>
      <c r="IN163" s="1022"/>
      <c r="IO163" s="991"/>
      <c r="IP163" s="991"/>
      <c r="IQ163" s="991"/>
      <c r="IR163" s="991"/>
      <c r="IS163" s="991"/>
      <c r="IT163" s="1022"/>
      <c r="IU163" s="991"/>
      <c r="IV163" s="991"/>
      <c r="IW163" s="991"/>
      <c r="IX163" s="991"/>
      <c r="IY163" s="991"/>
      <c r="IZ163" s="991"/>
      <c r="JA163" s="991"/>
      <c r="JB163" s="991"/>
      <c r="JC163" s="991"/>
      <c r="JD163" s="991"/>
      <c r="JE163" s="991"/>
      <c r="JF163" s="991"/>
      <c r="JG163" s="125"/>
      <c r="JH163" s="125"/>
      <c r="JI163" s="125"/>
      <c r="JJ163" s="993"/>
      <c r="JK163" s="993"/>
      <c r="JL163" s="993"/>
      <c r="JM163" s="993"/>
      <c r="JN163" s="993"/>
      <c r="JO163" s="993"/>
      <c r="JP163" s="993"/>
      <c r="JQ163" s="993"/>
      <c r="JR163" s="993"/>
      <c r="JS163" s="993"/>
      <c r="JT163" s="993"/>
      <c r="JU163" s="993"/>
      <c r="JV163" s="993"/>
      <c r="JW163" s="993"/>
      <c r="JX163" s="993"/>
      <c r="JY163" s="993"/>
      <c r="JZ163" s="993"/>
      <c r="KA163" s="993"/>
      <c r="KB163" s="993"/>
      <c r="KC163" s="993"/>
      <c r="KD163" s="993"/>
      <c r="KE163" s="993"/>
      <c r="KF163" s="993"/>
      <c r="KG163" s="993"/>
      <c r="KH163" s="993"/>
      <c r="KI163" s="993"/>
      <c r="KJ163" s="993"/>
      <c r="KK163" s="993"/>
      <c r="KL163" s="993"/>
      <c r="KM163" s="993"/>
      <c r="KN163" s="993"/>
      <c r="KO163" s="993"/>
      <c r="KP163" s="993"/>
      <c r="KQ163" s="993"/>
      <c r="KR163" s="993"/>
      <c r="KS163" s="993"/>
      <c r="KT163" s="993"/>
      <c r="KU163" s="993"/>
      <c r="KV163" s="993"/>
      <c r="KW163" s="993"/>
      <c r="KX163" s="993"/>
      <c r="KY163" s="993"/>
      <c r="KZ163" s="993"/>
      <c r="LA163" s="993"/>
      <c r="LB163" s="993"/>
      <c r="LC163" s="993"/>
      <c r="LD163" s="993"/>
      <c r="LE163" s="125"/>
      <c r="LF163" s="125"/>
      <c r="LG163" s="125"/>
      <c r="LH163" s="125"/>
      <c r="LI163" s="125"/>
      <c r="LJ163" s="125"/>
      <c r="LK163" s="125"/>
      <c r="LL163" s="125"/>
      <c r="LM163" s="125"/>
      <c r="LN163" s="125"/>
      <c r="LO163" s="125"/>
      <c r="LP163" s="125"/>
      <c r="LQ163" s="125"/>
      <c r="LR163" s="175"/>
      <c r="LS163" s="175"/>
      <c r="LT163" s="175"/>
      <c r="LU163" s="175"/>
      <c r="LV163" s="175"/>
      <c r="LW163" s="175"/>
      <c r="LX163" s="175"/>
      <c r="LY163" s="183"/>
      <c r="LZ163" s="183"/>
    </row>
    <row r="164" spans="1:338" ht="14.45" hidden="1" customHeight="1">
      <c r="A164" s="122">
        <v>139</v>
      </c>
      <c r="B164" s="122">
        <f>COUNTIFS($D$3:D164,D164,$F$3:F164,F164)</f>
        <v>1</v>
      </c>
      <c r="C164" s="268">
        <v>6584</v>
      </c>
      <c r="D164" s="398" t="s">
        <v>1393</v>
      </c>
      <c r="E164" s="125" t="s">
        <v>1394</v>
      </c>
      <c r="F164" s="187">
        <v>490422255</v>
      </c>
      <c r="G164" s="125">
        <v>68</v>
      </c>
      <c r="H164" s="398" t="s">
        <v>1395</v>
      </c>
      <c r="I164" s="572" t="s">
        <v>639</v>
      </c>
      <c r="J164" s="504" t="s">
        <v>477</v>
      </c>
      <c r="K164" s="175" t="s">
        <v>478</v>
      </c>
      <c r="L164" s="125" t="s">
        <v>1396</v>
      </c>
      <c r="M164" s="125">
        <v>2</v>
      </c>
      <c r="N164" s="125"/>
      <c r="O164" s="125"/>
      <c r="P164" s="553" t="s">
        <v>652</v>
      </c>
      <c r="Q164" s="553"/>
      <c r="R164" s="553"/>
      <c r="S164" s="547" t="s">
        <v>550</v>
      </c>
      <c r="T164" s="547" t="s">
        <v>481</v>
      </c>
      <c r="U164" s="639" t="s">
        <v>482</v>
      </c>
      <c r="V164" s="547" t="s">
        <v>481</v>
      </c>
      <c r="W164" s="640" t="s">
        <v>483</v>
      </c>
      <c r="X164" s="547" t="s">
        <v>481</v>
      </c>
      <c r="Y164" s="547" t="s">
        <v>653</v>
      </c>
      <c r="Z164" s="1007"/>
      <c r="AA164" s="991"/>
      <c r="AB164" s="337">
        <v>691</v>
      </c>
      <c r="AC164" s="1013"/>
      <c r="AD164" s="1013"/>
      <c r="AE164" s="1013"/>
      <c r="AF164" s="1013"/>
      <c r="AG164" s="1018" t="s">
        <v>768</v>
      </c>
      <c r="AH164" s="1009"/>
      <c r="AN164" s="122">
        <v>4</v>
      </c>
      <c r="AO164" s="1024">
        <v>92</v>
      </c>
      <c r="AP164" s="137">
        <v>4.9000000000000004</v>
      </c>
      <c r="AQ164" s="138">
        <v>2.4</v>
      </c>
      <c r="AR164" s="139">
        <f t="shared" si="85"/>
        <v>99.300000000000011</v>
      </c>
      <c r="AS164" s="140">
        <f t="shared" si="86"/>
        <v>18.77551020408163</v>
      </c>
      <c r="AT164" s="141">
        <f t="shared" si="87"/>
        <v>45.061224489795912</v>
      </c>
      <c r="AU164" s="142">
        <f t="shared" si="88"/>
        <v>12.602739726027396</v>
      </c>
      <c r="BA164" s="146" t="s">
        <v>487</v>
      </c>
      <c r="BC164" s="148"/>
      <c r="BD164" s="148"/>
      <c r="BG164" s="145"/>
      <c r="BN164" s="151"/>
      <c r="BP164" s="143"/>
      <c r="BQ164" s="234"/>
      <c r="BR164" s="152"/>
      <c r="BS164" s="153">
        <f t="shared" si="89"/>
        <v>15.440000000000001</v>
      </c>
      <c r="BT164" s="154">
        <v>73.7</v>
      </c>
      <c r="BU164" s="152"/>
      <c r="BV164" s="154">
        <f>100-BT164</f>
        <v>26.299999999999997</v>
      </c>
      <c r="BW164" s="418">
        <f t="shared" si="91"/>
        <v>4.8578600000000005</v>
      </c>
      <c r="BX164" s="154">
        <v>7.04</v>
      </c>
      <c r="BY164" s="145">
        <f>BX164*AP164/100</f>
        <v>0.34496000000000004</v>
      </c>
      <c r="BZ164" s="154">
        <v>8.4</v>
      </c>
      <c r="CA164" s="145">
        <f>BZ164*AP164/100</f>
        <v>0.41160000000000002</v>
      </c>
      <c r="CB164" s="154">
        <v>83.7</v>
      </c>
      <c r="CC164" s="145">
        <f>CB164*AP164/100</f>
        <v>4.1013000000000002</v>
      </c>
      <c r="CD164" s="154"/>
      <c r="CE164" s="151">
        <v>97.4</v>
      </c>
      <c r="CF164" s="156"/>
      <c r="CG164" s="151">
        <v>92.4</v>
      </c>
      <c r="CH164" s="151"/>
      <c r="CI164" s="151">
        <v>28.5</v>
      </c>
      <c r="CJ164" s="151">
        <v>39</v>
      </c>
      <c r="CK164" s="151"/>
      <c r="CL164" s="143">
        <f t="shared" si="90"/>
        <v>0.83809523809523812</v>
      </c>
      <c r="CM164" s="145"/>
      <c r="CN164" s="145"/>
      <c r="CO164" s="145"/>
      <c r="CP164" s="148"/>
      <c r="CT164" s="145"/>
      <c r="CU164" s="145"/>
      <c r="CV164" s="145"/>
      <c r="CW164" s="145"/>
      <c r="CX164" s="145"/>
      <c r="CY164" s="149"/>
      <c r="CZ164" s="145"/>
      <c r="DA164" s="149">
        <v>2</v>
      </c>
      <c r="DB164" s="149" t="s">
        <v>600</v>
      </c>
      <c r="DE164" s="308"/>
      <c r="DF164" s="308"/>
      <c r="DG164" s="308"/>
      <c r="DH164" s="579"/>
      <c r="DI164" s="160" t="s">
        <v>489</v>
      </c>
      <c r="DJ164" s="361" t="s">
        <v>485</v>
      </c>
      <c r="DK164" s="162">
        <v>2</v>
      </c>
      <c r="DL164" s="163" t="s">
        <v>639</v>
      </c>
      <c r="DM164" s="163" t="s">
        <v>639</v>
      </c>
      <c r="DN164" s="164">
        <v>0</v>
      </c>
      <c r="DO164" s="163">
        <v>0</v>
      </c>
      <c r="DP164" s="168" t="s">
        <v>490</v>
      </c>
      <c r="DQ164" s="163" t="s">
        <v>490</v>
      </c>
      <c r="DR164" s="165" t="s">
        <v>490</v>
      </c>
      <c r="DS164" s="125" t="s">
        <v>490</v>
      </c>
      <c r="DT164" s="125">
        <v>691</v>
      </c>
      <c r="DU164" s="125">
        <v>7.4999999999999997E-2</v>
      </c>
      <c r="DV164" s="125">
        <v>0.92500000000000004</v>
      </c>
      <c r="DW164" s="125" t="s">
        <v>490</v>
      </c>
      <c r="DX164" s="125" t="s">
        <v>490</v>
      </c>
      <c r="DY164" s="125" t="s">
        <v>490</v>
      </c>
      <c r="DZ164" s="125" t="s">
        <v>490</v>
      </c>
      <c r="EA164" s="125">
        <v>0</v>
      </c>
      <c r="EC164" s="163">
        <v>2</v>
      </c>
      <c r="ED164" s="163">
        <v>2</v>
      </c>
      <c r="EE164" s="166">
        <v>17</v>
      </c>
      <c r="EF164" s="163">
        <v>17</v>
      </c>
      <c r="EG164" s="163">
        <v>2</v>
      </c>
      <c r="EH164" s="163">
        <v>1</v>
      </c>
      <c r="EI164" s="163">
        <v>180</v>
      </c>
      <c r="EJ164" s="163">
        <v>88</v>
      </c>
      <c r="EK164" s="167">
        <f t="shared" si="84"/>
        <v>27.160493827160494</v>
      </c>
      <c r="EL164" s="163">
        <v>0</v>
      </c>
      <c r="EM164" s="168" t="s">
        <v>490</v>
      </c>
      <c r="EN164" s="169">
        <v>2</v>
      </c>
      <c r="EO164" s="163">
        <v>1</v>
      </c>
      <c r="EP164" s="163">
        <v>4</v>
      </c>
      <c r="EQ164" s="1238">
        <v>42710</v>
      </c>
      <c r="ER164" s="580">
        <v>6584</v>
      </c>
      <c r="ES164" s="991"/>
      <c r="ET164" s="991"/>
      <c r="EU164" s="991"/>
      <c r="EV164" s="991"/>
      <c r="EW164" s="991"/>
      <c r="EX164" s="739"/>
      <c r="EY164" s="1067"/>
      <c r="EZ164" s="991"/>
      <c r="FA164" s="991"/>
      <c r="FB164" s="991"/>
      <c r="FC164" s="991"/>
      <c r="FD164" s="1067"/>
      <c r="FE164" s="1067"/>
      <c r="FF164" s="1067"/>
      <c r="FG164" s="740"/>
      <c r="FH164" s="1084"/>
      <c r="FI164" s="590"/>
      <c r="FJ164" s="606">
        <v>691</v>
      </c>
      <c r="FK164" s="1017" t="s">
        <v>768</v>
      </c>
      <c r="FL164" s="133"/>
      <c r="FM164" s="122"/>
      <c r="FP164" s="172"/>
      <c r="FQ164" s="173">
        <f>DT164/1000</f>
        <v>0.69099999999999995</v>
      </c>
      <c r="FR164" s="133"/>
      <c r="FS164" s="122">
        <v>12</v>
      </c>
      <c r="FT164" s="175" t="s">
        <v>1218</v>
      </c>
      <c r="FU164" s="175" t="s">
        <v>490</v>
      </c>
      <c r="FV164" s="175" t="s">
        <v>1397</v>
      </c>
      <c r="FW164" s="125">
        <v>0</v>
      </c>
      <c r="FX164" s="125">
        <v>0</v>
      </c>
      <c r="FY164" s="125">
        <v>1</v>
      </c>
      <c r="FZ164" s="175" t="s">
        <v>1398</v>
      </c>
      <c r="GD164" s="125">
        <v>0</v>
      </c>
      <c r="GE164" s="175" t="s">
        <v>606</v>
      </c>
      <c r="GF164" s="175" t="s">
        <v>1399</v>
      </c>
      <c r="GG164" s="125">
        <v>0</v>
      </c>
      <c r="GH164" s="175">
        <v>0</v>
      </c>
      <c r="GI164" s="175" t="s">
        <v>1400</v>
      </c>
      <c r="GJ164" s="991"/>
      <c r="GK164" s="294">
        <v>42884</v>
      </c>
      <c r="GL164" s="1236" t="s">
        <v>497</v>
      </c>
      <c r="GM164" s="1231">
        <f t="shared" si="83"/>
        <v>5</v>
      </c>
      <c r="GN164" s="1147"/>
      <c r="GP164" s="179">
        <v>1.8247674524299999</v>
      </c>
      <c r="GR164" s="991"/>
      <c r="GS164" s="991"/>
      <c r="GT164" s="991"/>
      <c r="GU164" s="122"/>
      <c r="HI164" s="991"/>
      <c r="HJ164" s="991"/>
      <c r="HK164" s="991"/>
      <c r="HL164" s="991"/>
      <c r="HM164" s="991"/>
      <c r="HN164" s="991"/>
      <c r="HO164" s="1022"/>
      <c r="HP164" s="1022"/>
      <c r="HQ164" s="991"/>
      <c r="HR164" s="991"/>
      <c r="HS164" s="991"/>
      <c r="HT164" s="991"/>
      <c r="HU164" s="991"/>
      <c r="HV164" s="991"/>
      <c r="HW164" s="991"/>
      <c r="HX164" s="991"/>
      <c r="HY164" s="991"/>
      <c r="HZ164" s="991"/>
      <c r="IA164" s="991"/>
      <c r="IB164" s="1022"/>
      <c r="IC164" s="991"/>
      <c r="ID164" s="991"/>
      <c r="IE164" s="991"/>
      <c r="IF164" s="991"/>
      <c r="IG164" s="991"/>
      <c r="IH164" s="991"/>
      <c r="II164" s="991"/>
      <c r="IJ164" s="991"/>
      <c r="IK164" s="1022"/>
      <c r="IL164" s="991"/>
      <c r="IM164" s="991"/>
      <c r="IN164" s="1022"/>
      <c r="IO164" s="991"/>
      <c r="IP164" s="991"/>
      <c r="IQ164" s="991"/>
      <c r="IR164" s="991"/>
      <c r="IS164" s="991"/>
      <c r="IT164" s="1022"/>
      <c r="IU164" s="991"/>
      <c r="IV164" s="991"/>
      <c r="IW164" s="991"/>
      <c r="IX164" s="991"/>
      <c r="IY164" s="991"/>
      <c r="IZ164" s="991"/>
      <c r="JA164" s="991"/>
      <c r="JB164" s="991"/>
      <c r="JC164" s="991"/>
      <c r="JD164" s="991"/>
      <c r="JE164" s="991"/>
      <c r="JF164" s="991"/>
      <c r="JG164" s="125"/>
      <c r="JH164" s="125"/>
      <c r="JI164" s="125"/>
      <c r="JJ164" s="993"/>
      <c r="JK164" s="993"/>
      <c r="JL164" s="993"/>
      <c r="JM164" s="993"/>
      <c r="JN164" s="993"/>
      <c r="JO164" s="993"/>
      <c r="JP164" s="993"/>
      <c r="JQ164" s="993"/>
      <c r="JR164" s="993"/>
      <c r="JS164" s="993"/>
      <c r="JT164" s="993"/>
      <c r="JU164" s="993"/>
      <c r="JV164" s="993"/>
      <c r="JW164" s="993"/>
      <c r="JX164" s="993"/>
      <c r="JY164" s="993"/>
      <c r="JZ164" s="993"/>
      <c r="KA164" s="993"/>
      <c r="KB164" s="993"/>
      <c r="KC164" s="993"/>
      <c r="KD164" s="993"/>
      <c r="KE164" s="993"/>
      <c r="KF164" s="993"/>
      <c r="KG164" s="993"/>
      <c r="KH164" s="993"/>
      <c r="KI164" s="993"/>
      <c r="KJ164" s="993"/>
      <c r="KK164" s="993"/>
      <c r="KL164" s="993"/>
      <c r="KM164" s="993"/>
      <c r="KN164" s="993"/>
      <c r="KO164" s="993"/>
      <c r="KP164" s="993"/>
      <c r="KQ164" s="993"/>
      <c r="KR164" s="993"/>
      <c r="KS164" s="993"/>
      <c r="KT164" s="993"/>
      <c r="KU164" s="993"/>
      <c r="KV164" s="993"/>
      <c r="KW164" s="993"/>
      <c r="KX164" s="993"/>
      <c r="KY164" s="993"/>
      <c r="KZ164" s="993"/>
      <c r="LA164" s="993"/>
      <c r="LB164" s="993"/>
      <c r="LC164" s="993"/>
      <c r="LD164" s="993"/>
      <c r="LE164" s="125"/>
      <c r="LF164" s="125"/>
      <c r="LG164" s="125"/>
      <c r="LH164" s="125"/>
      <c r="LI164" s="125"/>
      <c r="LJ164" s="125"/>
      <c r="LK164" s="125"/>
      <c r="LL164" s="125"/>
      <c r="LM164" s="125"/>
      <c r="LN164" s="125"/>
      <c r="LO164" s="125"/>
      <c r="LP164" s="125"/>
      <c r="LQ164" s="125"/>
      <c r="LR164" s="175"/>
      <c r="LS164" s="175"/>
      <c r="LT164" s="175"/>
      <c r="LU164" s="175"/>
      <c r="LV164" s="175"/>
      <c r="LW164" s="175"/>
      <c r="LX164" s="175"/>
      <c r="LY164" s="183"/>
      <c r="LZ164" s="183"/>
    </row>
    <row r="165" spans="1:338" ht="14.45" hidden="1" customHeight="1">
      <c r="A165" s="122">
        <v>120</v>
      </c>
      <c r="B165" s="122">
        <f>COUNTIFS($D$3:D165,D165,$F$3:F165,F165)</f>
        <v>1</v>
      </c>
      <c r="C165" s="184">
        <v>12737</v>
      </c>
      <c r="D165" s="398" t="s">
        <v>1403</v>
      </c>
      <c r="E165" s="188" t="s">
        <v>557</v>
      </c>
      <c r="F165" s="187">
        <v>500215082</v>
      </c>
      <c r="G165" s="125">
        <f>LEFT(H165,4)-CONCATENATE(IF(LEFT(F165, 2)&lt;MID(H165, 3, 4), 20, 19),LEFT(F165,2))</f>
        <v>70</v>
      </c>
      <c r="H165" s="398" t="s">
        <v>1404</v>
      </c>
      <c r="I165" s="389" t="s">
        <v>1405</v>
      </c>
      <c r="J165" s="504" t="s">
        <v>477</v>
      </c>
      <c r="K165" s="188" t="s">
        <v>478</v>
      </c>
      <c r="L165" s="125">
        <v>14</v>
      </c>
      <c r="M165" s="188" t="s">
        <v>596</v>
      </c>
      <c r="N165" s="188" t="s">
        <v>513</v>
      </c>
      <c r="O165" s="125"/>
      <c r="P165" s="125" t="s">
        <v>989</v>
      </c>
      <c r="Q165" s="553"/>
      <c r="R165" s="553"/>
      <c r="S165" s="188"/>
      <c r="T165" s="554" t="s">
        <v>530</v>
      </c>
      <c r="U165" s="554"/>
      <c r="V165" s="568" t="s">
        <v>990</v>
      </c>
      <c r="W165" s="535"/>
      <c r="X165" s="557"/>
      <c r="Y165" s="557"/>
      <c r="Z165" s="1095"/>
      <c r="AA165" s="991" t="s">
        <v>779</v>
      </c>
      <c r="AB165" s="125"/>
      <c r="AC165" s="1014">
        <v>112</v>
      </c>
      <c r="AD165" s="1014">
        <v>1500</v>
      </c>
      <c r="AE165" s="993"/>
      <c r="AF165" s="993"/>
      <c r="AG165" s="993" t="s">
        <v>507</v>
      </c>
      <c r="AH165" s="232">
        <v>150</v>
      </c>
      <c r="AI165"/>
      <c r="AJ165"/>
      <c r="AM165"/>
      <c r="AO165" s="1024">
        <v>35.1</v>
      </c>
      <c r="AP165" s="137">
        <v>59.2</v>
      </c>
      <c r="AQ165" s="138">
        <v>1.77</v>
      </c>
      <c r="AR165" s="139">
        <f t="shared" si="85"/>
        <v>96.070000000000007</v>
      </c>
      <c r="AS165" s="140">
        <f t="shared" si="86"/>
        <v>0.59290540540540537</v>
      </c>
      <c r="AT165" s="141">
        <f t="shared" si="87"/>
        <v>1.0494425675675676</v>
      </c>
      <c r="AU165" s="142">
        <f t="shared" si="88"/>
        <v>0.57569296375266521</v>
      </c>
      <c r="AV165" s="143">
        <f>AW165*AO165/100</f>
        <v>20.658000000000001</v>
      </c>
      <c r="AW165" s="143">
        <f>98-AY165-(CD165*100/AO165)</f>
        <v>58.854700854700859</v>
      </c>
      <c r="AX165" s="403">
        <v>13.1</v>
      </c>
      <c r="AY165" s="143">
        <f>AX165*100/AO165</f>
        <v>37.32193732193732</v>
      </c>
      <c r="AZ165" s="122" t="s">
        <v>487</v>
      </c>
      <c r="BA165" s="204">
        <v>62.9</v>
      </c>
      <c r="BB165" s="147" t="s">
        <v>487</v>
      </c>
      <c r="BC165" s="153">
        <v>1.4999999999999999E-2</v>
      </c>
      <c r="BD165" s="153"/>
      <c r="BE165" s="143"/>
      <c r="BF165" s="143"/>
      <c r="BG165" s="149">
        <v>3597</v>
      </c>
      <c r="BH165" s="233">
        <v>399.6</v>
      </c>
      <c r="BI165" s="234">
        <v>5.29</v>
      </c>
      <c r="BJ165" s="143">
        <v>32.200000000000003</v>
      </c>
      <c r="BK165" s="122">
        <v>67.8</v>
      </c>
      <c r="BL165" s="306">
        <f>BJ165/BK165</f>
        <v>0.47492625368731567</v>
      </c>
      <c r="BM165" s="206">
        <v>0.47</v>
      </c>
      <c r="BN165" s="153">
        <f>BM165*100/AO165</f>
        <v>1.3390313390313391</v>
      </c>
      <c r="BO165" s="122" t="s">
        <v>487</v>
      </c>
      <c r="BP165" s="122">
        <v>30.5</v>
      </c>
      <c r="BQ165" s="234">
        <v>44.634999999999998</v>
      </c>
      <c r="BR165" s="158">
        <v>27541</v>
      </c>
      <c r="BS165" s="153">
        <f t="shared" si="89"/>
        <v>52.2</v>
      </c>
      <c r="BT165" s="158">
        <v>77.599999999999994</v>
      </c>
      <c r="BU165" s="158">
        <v>4371</v>
      </c>
      <c r="BV165" s="153">
        <f>100-BT165</f>
        <v>22.400000000000006</v>
      </c>
      <c r="BW165" s="418">
        <f t="shared" si="91"/>
        <v>58.430400000000006</v>
      </c>
      <c r="BX165" s="149">
        <v>28.3</v>
      </c>
      <c r="BY165" s="145">
        <f>BX165*AP165/100</f>
        <v>16.753600000000002</v>
      </c>
      <c r="BZ165" s="158">
        <v>23.9</v>
      </c>
      <c r="CA165" s="145">
        <f>BZ165*AP165/100</f>
        <v>14.1488</v>
      </c>
      <c r="CB165" s="158">
        <v>46.5</v>
      </c>
      <c r="CC165" s="145">
        <f>CB165*AP165/100</f>
        <v>27.528000000000002</v>
      </c>
      <c r="CD165" s="145">
        <v>0.64</v>
      </c>
      <c r="CE165" s="151">
        <v>96.2</v>
      </c>
      <c r="CF165" s="235">
        <v>5077.8999999999996</v>
      </c>
      <c r="CG165" s="151">
        <v>91.7</v>
      </c>
      <c r="CH165" s="235">
        <v>3139.2000000000003</v>
      </c>
      <c r="CI165" s="151">
        <v>62.8</v>
      </c>
      <c r="CJ165" s="151">
        <v>79.400000000000006</v>
      </c>
      <c r="CK165" s="235">
        <v>2845.7999999999997</v>
      </c>
      <c r="CL165" s="143">
        <f t="shared" si="90"/>
        <v>1.1841004184100419</v>
      </c>
      <c r="CM165" s="145"/>
      <c r="CN165" s="145"/>
      <c r="CO165" s="145"/>
      <c r="CP165" s="153">
        <v>1.52</v>
      </c>
      <c r="CQ165" s="143"/>
      <c r="CR165" s="143"/>
      <c r="CS165" s="143"/>
      <c r="CT165" s="145"/>
      <c r="CU165" s="236"/>
      <c r="CV165" s="236"/>
      <c r="CW165" s="145"/>
      <c r="CX165" s="145"/>
      <c r="CZ165" s="145"/>
      <c r="DA165" s="209"/>
      <c r="DB165" s="237" t="s">
        <v>488</v>
      </c>
      <c r="DC165" s="238"/>
      <c r="DD165" s="239" t="s">
        <v>1406</v>
      </c>
      <c r="DE165" s="125"/>
      <c r="DF165" s="125"/>
      <c r="DG165" s="125"/>
      <c r="DH165" s="414"/>
      <c r="DI165" s="125" t="s">
        <v>489</v>
      </c>
      <c r="DJ165" s="240" t="s">
        <v>507</v>
      </c>
      <c r="DK165" s="166">
        <v>2</v>
      </c>
      <c r="DL165" s="166"/>
      <c r="DM165" s="166"/>
      <c r="DN165" s="164">
        <v>0</v>
      </c>
      <c r="DO165" s="166"/>
      <c r="DP165" s="166"/>
      <c r="DQ165" s="166"/>
      <c r="DR165" s="165" t="s">
        <v>490</v>
      </c>
      <c r="DS165" s="125" t="s">
        <v>490</v>
      </c>
      <c r="DT165" s="179">
        <v>153</v>
      </c>
      <c r="DU165" s="179">
        <v>12.4</v>
      </c>
      <c r="DV165" s="179">
        <v>87.6</v>
      </c>
      <c r="DW165" s="125" t="s">
        <v>490</v>
      </c>
      <c r="DX165" s="125" t="s">
        <v>490</v>
      </c>
      <c r="DY165" s="125" t="s">
        <v>490</v>
      </c>
      <c r="DZ165" s="125" t="s">
        <v>490</v>
      </c>
      <c r="EA165" s="125">
        <v>0</v>
      </c>
      <c r="EB165" s="149"/>
      <c r="EC165" s="242"/>
      <c r="ED165" s="242"/>
      <c r="EE165" s="166">
        <v>14</v>
      </c>
      <c r="EF165" s="166">
        <v>40</v>
      </c>
      <c r="EG165" s="166">
        <v>3</v>
      </c>
      <c r="EH165" s="242"/>
      <c r="EI165" s="243">
        <v>182</v>
      </c>
      <c r="EJ165" s="243">
        <v>80</v>
      </c>
      <c r="EK165" s="167">
        <f t="shared" si="84"/>
        <v>24.151672503320853</v>
      </c>
      <c r="EL165" s="166">
        <v>2</v>
      </c>
      <c r="EM165" s="166" t="s">
        <v>534</v>
      </c>
      <c r="EN165" s="166">
        <v>3</v>
      </c>
      <c r="EO165" s="166">
        <v>3</v>
      </c>
      <c r="EP165" s="242" t="s">
        <v>1208</v>
      </c>
      <c r="EQ165" s="1230">
        <v>43804</v>
      </c>
      <c r="ER165" s="559">
        <v>12737</v>
      </c>
      <c r="ES165" s="1109">
        <v>75</v>
      </c>
      <c r="ET165" s="1109">
        <v>8778</v>
      </c>
      <c r="EU165" s="1109">
        <v>16000</v>
      </c>
      <c r="EV165" s="1109">
        <v>40560</v>
      </c>
      <c r="EW165" s="1109">
        <v>3343</v>
      </c>
      <c r="EX165" s="634">
        <f>EW165/EU165*EV165/ES165</f>
        <v>112.99339999999999</v>
      </c>
      <c r="EY165" s="1075">
        <f>L165*EX165</f>
        <v>1581.9076</v>
      </c>
      <c r="EZ165" s="1009"/>
      <c r="FA165" s="1009"/>
      <c r="FB165" s="1009"/>
      <c r="FC165" s="1009"/>
      <c r="FD165" s="1068"/>
      <c r="FE165" s="1068"/>
      <c r="FF165" s="1068"/>
      <c r="FG165" s="635"/>
      <c r="FH165" s="993"/>
      <c r="FI165" s="518"/>
      <c r="FJ165" s="519"/>
      <c r="FK165" s="1017"/>
      <c r="FL165" s="133"/>
      <c r="FM165" s="122"/>
      <c r="FN165" s="213">
        <f>AC165/1000</f>
        <v>0.112</v>
      </c>
      <c r="FP165" s="141">
        <f>EW165*100/ET165</f>
        <v>38.083845978582822</v>
      </c>
      <c r="FQ165" s="247">
        <f>EX165/1000</f>
        <v>0.11299339999999999</v>
      </c>
      <c r="FR165" s="170">
        <f t="shared" ref="FR165:FR170" si="92">DT165/EX165</f>
        <v>1.3540613876562702</v>
      </c>
      <c r="FS165" s="174">
        <v>70</v>
      </c>
      <c r="FT165" s="183" t="s">
        <v>490</v>
      </c>
      <c r="FU165" s="183" t="s">
        <v>1019</v>
      </c>
      <c r="FV165" s="183" t="s">
        <v>1407</v>
      </c>
      <c r="FW165" s="125">
        <v>0</v>
      </c>
      <c r="FX165" s="188" t="s">
        <v>538</v>
      </c>
      <c r="FY165" s="125">
        <v>1</v>
      </c>
      <c r="FZ165" s="183" t="s">
        <v>539</v>
      </c>
      <c r="GD165" s="125">
        <v>1</v>
      </c>
      <c r="GE165" s="248" t="s">
        <v>1408</v>
      </c>
      <c r="GF165" s="183" t="s">
        <v>584</v>
      </c>
      <c r="GG165" s="125">
        <v>0</v>
      </c>
      <c r="GH165" s="175">
        <v>0</v>
      </c>
      <c r="GI165" s="183" t="s">
        <v>1212</v>
      </c>
      <c r="GJ165" s="991"/>
      <c r="GK165" s="214">
        <v>43964</v>
      </c>
      <c r="GL165" s="1236" t="s">
        <v>497</v>
      </c>
      <c r="GM165" s="1231">
        <f t="shared" si="83"/>
        <v>5</v>
      </c>
      <c r="GN165" s="1147" t="s">
        <v>543</v>
      </c>
      <c r="GR165" s="1212"/>
      <c r="GS165" s="991"/>
      <c r="GT165" s="991"/>
      <c r="GV165" s="249">
        <v>0</v>
      </c>
      <c r="GW165" s="249">
        <v>0</v>
      </c>
      <c r="GX165" s="249">
        <v>96.82</v>
      </c>
      <c r="GY165" s="249">
        <v>0</v>
      </c>
      <c r="GZ165" s="249">
        <v>0</v>
      </c>
      <c r="HA165" s="249">
        <v>0</v>
      </c>
      <c r="HB165" s="249">
        <v>0</v>
      </c>
      <c r="HC165" s="249">
        <v>0</v>
      </c>
      <c r="HD165" s="249">
        <v>0</v>
      </c>
      <c r="HE165" s="249">
        <v>0</v>
      </c>
      <c r="HF165" s="249">
        <v>0</v>
      </c>
      <c r="HG165" s="249">
        <v>0</v>
      </c>
      <c r="HH165" s="249">
        <v>308.33999999999997</v>
      </c>
      <c r="HI165" s="1022">
        <v>4</v>
      </c>
      <c r="HJ165" s="1020">
        <v>50.5</v>
      </c>
      <c r="HK165" s="1020">
        <v>92.2</v>
      </c>
      <c r="HL165" s="1043">
        <v>11299</v>
      </c>
      <c r="HM165" s="1020">
        <v>44</v>
      </c>
      <c r="HN165" s="1020">
        <v>93.8</v>
      </c>
      <c r="HO165" s="1043">
        <v>3831</v>
      </c>
      <c r="HP165" s="1043"/>
      <c r="HQ165" s="1020"/>
      <c r="HR165" s="1020"/>
      <c r="HS165" s="1020"/>
      <c r="HT165" s="1020"/>
      <c r="HU165" s="1020">
        <v>99.2</v>
      </c>
      <c r="HV165" s="1043">
        <v>7596</v>
      </c>
      <c r="HW165" s="1020">
        <v>92.9</v>
      </c>
      <c r="HX165" s="1020">
        <v>84.5</v>
      </c>
      <c r="HY165" s="1020">
        <v>52.5</v>
      </c>
      <c r="HZ165" s="1020">
        <v>81.8</v>
      </c>
      <c r="IA165" s="1020">
        <v>98.6</v>
      </c>
      <c r="IB165" s="1043">
        <v>4862</v>
      </c>
      <c r="IC165" s="1020">
        <v>60.6</v>
      </c>
      <c r="ID165" s="1020">
        <v>57.4</v>
      </c>
      <c r="IE165" s="1020">
        <v>72</v>
      </c>
      <c r="IF165" s="1020">
        <v>94.9</v>
      </c>
      <c r="IG165" s="1043">
        <v>8411</v>
      </c>
      <c r="IH165" s="1020">
        <v>50.6</v>
      </c>
      <c r="II165" s="1020">
        <v>14.9</v>
      </c>
      <c r="IJ165" s="1020">
        <v>95.3</v>
      </c>
      <c r="IK165" s="1043">
        <v>4308</v>
      </c>
      <c r="IL165" s="1020">
        <v>22.9</v>
      </c>
      <c r="IM165" s="1020">
        <v>94.9</v>
      </c>
      <c r="IN165" s="1043">
        <v>4518</v>
      </c>
      <c r="IO165" s="1020">
        <v>83.8</v>
      </c>
      <c r="IP165" s="1020">
        <v>79</v>
      </c>
      <c r="IQ165" s="1020">
        <v>41.8</v>
      </c>
      <c r="IR165" s="1020">
        <v>58.3</v>
      </c>
      <c r="IS165" s="1020">
        <v>95.7</v>
      </c>
      <c r="IT165" s="1043">
        <v>4159</v>
      </c>
      <c r="IU165" s="1020">
        <v>44.1</v>
      </c>
      <c r="IV165" s="1020">
        <v>70.3</v>
      </c>
      <c r="IW165" s="1020">
        <v>30</v>
      </c>
      <c r="IX165" s="1020">
        <v>95.4</v>
      </c>
      <c r="IY165" s="1020">
        <v>4701</v>
      </c>
      <c r="IZ165" s="1020">
        <v>39.9</v>
      </c>
      <c r="JA165" s="1020">
        <v>60.6</v>
      </c>
      <c r="JB165" s="1020">
        <v>85.2</v>
      </c>
      <c r="JC165" s="1020">
        <v>4.4000000000000004</v>
      </c>
      <c r="JD165" s="1043">
        <v>19</v>
      </c>
      <c r="JE165" s="992">
        <v>2</v>
      </c>
      <c r="JF165" s="992">
        <v>2</v>
      </c>
      <c r="JG165" s="183"/>
      <c r="JH165" s="183"/>
      <c r="JI165" s="249"/>
      <c r="JJ165" s="993"/>
      <c r="JK165" s="993"/>
      <c r="JL165" s="993"/>
      <c r="JM165" s="993"/>
      <c r="JN165" s="993"/>
      <c r="JO165" s="993"/>
      <c r="JP165" s="993"/>
      <c r="JQ165" s="993"/>
      <c r="JR165" s="993"/>
      <c r="JS165" s="993"/>
      <c r="JT165" s="993"/>
      <c r="JU165" s="993"/>
      <c r="JV165" s="993"/>
      <c r="JW165" s="993"/>
      <c r="JX165" s="993"/>
      <c r="JY165" s="993"/>
      <c r="JZ165" s="993"/>
      <c r="KA165" s="993"/>
      <c r="KB165" s="993"/>
      <c r="KC165" s="993"/>
      <c r="KD165" s="993"/>
      <c r="KE165" s="993"/>
      <c r="KF165" s="993"/>
      <c r="KG165" s="993"/>
      <c r="KH165" s="993"/>
      <c r="KI165" s="993"/>
      <c r="KJ165" s="993"/>
      <c r="KK165" s="993"/>
      <c r="KL165" s="993"/>
      <c r="KM165" s="993"/>
      <c r="KN165" s="993"/>
      <c r="KO165" s="993"/>
      <c r="KP165" s="993"/>
      <c r="KQ165" s="993"/>
      <c r="KR165" s="993"/>
      <c r="KS165" s="993"/>
      <c r="KT165" s="993"/>
      <c r="KU165" s="993"/>
      <c r="KV165" s="993"/>
      <c r="KW165" s="993"/>
      <c r="KX165" s="993"/>
      <c r="KY165" s="993"/>
      <c r="KZ165" s="993"/>
      <c r="LA165" s="993"/>
      <c r="LB165" s="993"/>
      <c r="LC165" s="993"/>
      <c r="LD165" s="993"/>
      <c r="LE165" s="125"/>
      <c r="LF165" s="175"/>
      <c r="LG165" s="175"/>
      <c r="LH165" s="175"/>
      <c r="LI165" s="175"/>
      <c r="LJ165" s="175"/>
      <c r="LK165" s="175"/>
      <c r="LL165" s="175"/>
      <c r="LM165" s="175"/>
      <c r="LN165" s="175"/>
      <c r="LO165" s="175"/>
      <c r="LP165" s="175"/>
      <c r="LQ165" s="175"/>
      <c r="LR165" s="175"/>
      <c r="LS165" s="175"/>
      <c r="LT165" s="175"/>
      <c r="LU165" s="175"/>
      <c r="LV165" s="175"/>
      <c r="LW165" s="175"/>
      <c r="LX165" s="175"/>
      <c r="LY165" s="183"/>
      <c r="LZ165" s="183"/>
    </row>
    <row r="166" spans="1:338" ht="14.45" hidden="1" customHeight="1">
      <c r="A166" s="122">
        <v>301</v>
      </c>
      <c r="B166" s="122">
        <f>COUNTIFS($D$3:D166,D166,$F$3:F166,F166)</f>
        <v>1</v>
      </c>
      <c r="C166" s="184">
        <v>7507</v>
      </c>
      <c r="D166" s="398" t="s">
        <v>1401</v>
      </c>
      <c r="E166" s="188" t="s">
        <v>1402</v>
      </c>
      <c r="F166" s="187">
        <v>6111161496</v>
      </c>
      <c r="G166" s="125">
        <v>56</v>
      </c>
      <c r="H166" s="398" t="s">
        <v>568</v>
      </c>
      <c r="I166" s="503" t="s">
        <v>476</v>
      </c>
      <c r="J166" s="504" t="s">
        <v>477</v>
      </c>
      <c r="K166" s="175" t="s">
        <v>478</v>
      </c>
      <c r="L166" s="125">
        <v>18</v>
      </c>
      <c r="M166" s="188">
        <v>2</v>
      </c>
      <c r="N166" s="188" t="s">
        <v>684</v>
      </c>
      <c r="O166" s="188">
        <v>8</v>
      </c>
      <c r="P166" s="553" t="s">
        <v>502</v>
      </c>
      <c r="Q166" s="553"/>
      <c r="R166" s="553"/>
      <c r="S166" s="530" t="s">
        <v>503</v>
      </c>
      <c r="T166" s="573" t="s">
        <v>504</v>
      </c>
      <c r="U166" s="574" t="s">
        <v>484</v>
      </c>
      <c r="V166" s="530" t="s">
        <v>505</v>
      </c>
      <c r="W166" s="575" t="s">
        <v>506</v>
      </c>
      <c r="X166" s="530" t="s">
        <v>484</v>
      </c>
      <c r="Y166" s="530" t="s">
        <v>484</v>
      </c>
      <c r="Z166" s="1097"/>
      <c r="AA166" s="1083"/>
      <c r="AB166" s="201"/>
      <c r="AC166" s="1010"/>
      <c r="AD166" s="1010"/>
      <c r="AE166" s="1010"/>
      <c r="AF166" s="1010"/>
      <c r="AG166" s="1018" t="s">
        <v>507</v>
      </c>
      <c r="AK166" s="134"/>
      <c r="AM166" s="135"/>
      <c r="AO166" s="1024">
        <v>43</v>
      </c>
      <c r="AP166" s="137">
        <v>53.2</v>
      </c>
      <c r="AQ166" s="138">
        <v>1.51</v>
      </c>
      <c r="AR166" s="139">
        <f t="shared" si="85"/>
        <v>97.710000000000008</v>
      </c>
      <c r="AS166" s="140">
        <f t="shared" si="86"/>
        <v>0.80827067669172925</v>
      </c>
      <c r="AT166" s="141">
        <f t="shared" si="87"/>
        <v>1.2204887218045111</v>
      </c>
      <c r="AU166" s="142">
        <f t="shared" si="88"/>
        <v>0.78596234692012423</v>
      </c>
      <c r="AV166" s="143">
        <v>40.0244</v>
      </c>
      <c r="AW166" s="143">
        <f t="shared" ref="AW166:AW174" si="93">95-AY166</f>
        <v>93.08</v>
      </c>
      <c r="AX166" s="144">
        <v>0.8256</v>
      </c>
      <c r="AY166" s="145">
        <v>1.92</v>
      </c>
      <c r="AZ166" s="149" t="s">
        <v>487</v>
      </c>
      <c r="BA166" s="204">
        <v>30.3</v>
      </c>
      <c r="BB166" s="205">
        <v>0.55000000000000004</v>
      </c>
      <c r="BC166" s="148"/>
      <c r="BD166" s="148"/>
      <c r="BE166" s="149"/>
      <c r="BF166" s="149"/>
      <c r="BG166" s="145"/>
      <c r="BH166" s="149"/>
      <c r="BJ166" s="149">
        <v>32.5</v>
      </c>
      <c r="BK166" s="149">
        <v>66.7</v>
      </c>
      <c r="BL166" s="306">
        <v>0.48725637181409293</v>
      </c>
      <c r="BM166" s="206">
        <v>0.49</v>
      </c>
      <c r="BN166" s="153">
        <f>BM166*100/AO166</f>
        <v>1.1395348837209303</v>
      </c>
      <c r="BO166" s="149" t="s">
        <v>487</v>
      </c>
      <c r="BP166" s="145">
        <v>30.6</v>
      </c>
      <c r="BQ166" s="217">
        <v>62.8</v>
      </c>
      <c r="BR166" s="152"/>
      <c r="BS166" s="153">
        <f t="shared" si="89"/>
        <v>57.4</v>
      </c>
      <c r="BT166" s="152">
        <v>89.2</v>
      </c>
      <c r="BU166" s="218">
        <v>7424.0540540540533</v>
      </c>
      <c r="BV166" s="152">
        <f>100-BT166</f>
        <v>10.799999999999997</v>
      </c>
      <c r="BW166" s="1039">
        <f t="shared" si="91"/>
        <v>52.508399999999995</v>
      </c>
      <c r="BX166" s="152">
        <v>42.5</v>
      </c>
      <c r="BY166" s="145">
        <f>BX166*AP166/100</f>
        <v>22.61</v>
      </c>
      <c r="BZ166" s="152">
        <v>14.9</v>
      </c>
      <c r="CA166" s="145">
        <f>BZ166*AP166/100</f>
        <v>7.926800000000001</v>
      </c>
      <c r="CB166" s="152">
        <v>41.3</v>
      </c>
      <c r="CC166" s="145">
        <f>CB166*AP166/100</f>
        <v>21.971599999999999</v>
      </c>
      <c r="CD166" s="152"/>
      <c r="CL166" s="143">
        <f t="shared" si="90"/>
        <v>2.8523489932885906</v>
      </c>
      <c r="CM166" s="145"/>
      <c r="CN166" s="145"/>
      <c r="CO166" s="145"/>
      <c r="CP166" s="148"/>
      <c r="CQ166" s="149"/>
      <c r="CR166" s="149"/>
      <c r="CS166" s="149"/>
      <c r="CT166" s="145"/>
      <c r="CU166" s="145"/>
      <c r="CV166" s="145"/>
      <c r="CW166" s="145"/>
      <c r="CX166" s="145"/>
      <c r="CY166" s="209"/>
      <c r="CZ166" s="145"/>
      <c r="DA166" s="209">
        <v>3</v>
      </c>
      <c r="DB166" s="149" t="s">
        <v>488</v>
      </c>
      <c r="DE166" s="125"/>
      <c r="DF166" s="125"/>
      <c r="DG166" s="125"/>
      <c r="DH166" s="414"/>
      <c r="DI166" s="160" t="s">
        <v>489</v>
      </c>
      <c r="DJ166" s="211" t="s">
        <v>507</v>
      </c>
      <c r="DK166" s="162">
        <v>2</v>
      </c>
      <c r="DL166" s="166"/>
      <c r="DM166" s="166"/>
      <c r="DN166" s="164">
        <v>0</v>
      </c>
      <c r="DO166" s="166"/>
      <c r="DP166" s="168"/>
      <c r="DQ166" s="166"/>
      <c r="DR166" s="165" t="s">
        <v>490</v>
      </c>
      <c r="DS166" s="125" t="s">
        <v>490</v>
      </c>
      <c r="DT166" s="125">
        <v>267</v>
      </c>
      <c r="DU166" s="125">
        <v>17.2</v>
      </c>
      <c r="DV166" s="125">
        <v>82.8</v>
      </c>
      <c r="DW166" s="125" t="s">
        <v>490</v>
      </c>
      <c r="DX166" s="125" t="s">
        <v>490</v>
      </c>
      <c r="DY166" s="125" t="s">
        <v>490</v>
      </c>
      <c r="DZ166" s="125" t="s">
        <v>490</v>
      </c>
      <c r="EA166" s="125">
        <v>0</v>
      </c>
      <c r="EC166" s="166"/>
      <c r="ED166" s="166">
        <v>2</v>
      </c>
      <c r="EE166" s="166">
        <v>18</v>
      </c>
      <c r="EF166" s="166"/>
      <c r="EG166" s="166">
        <v>2</v>
      </c>
      <c r="EH166" s="166">
        <v>1</v>
      </c>
      <c r="EI166" s="166">
        <v>173</v>
      </c>
      <c r="EJ166" s="166">
        <v>87</v>
      </c>
      <c r="EK166" s="167">
        <f t="shared" si="84"/>
        <v>29.068796150890439</v>
      </c>
      <c r="EL166" s="166">
        <v>1</v>
      </c>
      <c r="EM166" s="168" t="s">
        <v>490</v>
      </c>
      <c r="EN166" s="166">
        <v>3</v>
      </c>
      <c r="EO166" s="166">
        <v>2</v>
      </c>
      <c r="EP166" s="166" t="s">
        <v>490</v>
      </c>
      <c r="EQ166" s="1239">
        <v>42887</v>
      </c>
      <c r="ER166" s="506">
        <v>7507</v>
      </c>
      <c r="ES166" s="1083">
        <v>75</v>
      </c>
      <c r="ET166" s="1008">
        <v>2921</v>
      </c>
      <c r="EU166" s="1083">
        <v>2</v>
      </c>
      <c r="EV166" s="1074">
        <v>77.893333333333331</v>
      </c>
      <c r="EW166" s="1074"/>
      <c r="EX166" s="1158">
        <v>77.893333333333331</v>
      </c>
      <c r="EY166" s="1163"/>
      <c r="EZ166" s="1083"/>
      <c r="FA166" s="1083"/>
      <c r="FB166" s="1083"/>
      <c r="FC166" s="1083"/>
      <c r="FD166" s="1135"/>
      <c r="FE166" s="1135"/>
      <c r="FF166" s="1135"/>
      <c r="FG166" s="972"/>
      <c r="FH166" s="1112">
        <v>3.4277644642245808</v>
      </c>
      <c r="FI166" s="675"/>
      <c r="FJ166" s="676">
        <v>267</v>
      </c>
      <c r="FK166" s="1154" t="s">
        <v>507</v>
      </c>
      <c r="FL166" s="133"/>
      <c r="FM166" s="122"/>
      <c r="FQ166" s="173">
        <f>DT166/1000</f>
        <v>0.26700000000000002</v>
      </c>
      <c r="FR166" s="222">
        <f t="shared" si="92"/>
        <v>3.4277644642245808</v>
      </c>
      <c r="FS166" s="222"/>
      <c r="FT166" s="223"/>
      <c r="FU166" s="223"/>
      <c r="FV166" s="223"/>
      <c r="GF166" s="175"/>
      <c r="GJ166" s="991"/>
      <c r="GK166" s="214">
        <v>43069</v>
      </c>
      <c r="GL166" s="1260" t="s">
        <v>497</v>
      </c>
      <c r="GM166" s="1231">
        <f t="shared" si="83"/>
        <v>5</v>
      </c>
      <c r="GN166" s="1147"/>
      <c r="GR166" s="991"/>
      <c r="GS166" s="991"/>
      <c r="GT166" s="991"/>
      <c r="GU166" s="122"/>
      <c r="HI166" s="991"/>
      <c r="HJ166" s="991"/>
      <c r="HK166" s="991"/>
      <c r="HL166" s="991"/>
      <c r="HM166" s="991"/>
      <c r="HN166" s="991"/>
      <c r="HO166" s="1022"/>
      <c r="HP166" s="1022"/>
      <c r="HQ166" s="991"/>
      <c r="HR166" s="991"/>
      <c r="HS166" s="991"/>
      <c r="HT166" s="991"/>
      <c r="HU166" s="991"/>
      <c r="HV166" s="991"/>
      <c r="HW166" s="991"/>
      <c r="HX166" s="991"/>
      <c r="HY166" s="991"/>
      <c r="HZ166" s="991"/>
      <c r="IA166" s="991"/>
      <c r="IB166" s="1022"/>
      <c r="IC166" s="991"/>
      <c r="ID166" s="991"/>
      <c r="IE166" s="991"/>
      <c r="IF166" s="991"/>
      <c r="IG166" s="991"/>
      <c r="IH166" s="991"/>
      <c r="II166" s="991"/>
      <c r="IJ166" s="991"/>
      <c r="IK166" s="1022"/>
      <c r="IL166" s="991"/>
      <c r="IM166" s="991"/>
      <c r="IN166" s="1022"/>
      <c r="IO166" s="991"/>
      <c r="IP166" s="991"/>
      <c r="IQ166" s="991"/>
      <c r="IR166" s="991"/>
      <c r="IS166" s="991"/>
      <c r="IT166" s="1022"/>
      <c r="IU166" s="991"/>
      <c r="IV166" s="991"/>
      <c r="IW166" s="991"/>
      <c r="IX166" s="991"/>
      <c r="IY166" s="991"/>
      <c r="IZ166" s="991"/>
      <c r="JA166" s="991"/>
      <c r="JB166" s="991"/>
      <c r="JC166" s="991"/>
      <c r="JD166" s="991"/>
      <c r="JE166" s="991"/>
      <c r="JF166" s="991"/>
      <c r="JG166" s="125"/>
      <c r="JH166" s="125"/>
      <c r="JI166" s="125"/>
      <c r="JJ166" s="993"/>
      <c r="JK166" s="993"/>
      <c r="JL166" s="993"/>
      <c r="JM166" s="993"/>
      <c r="JN166" s="993"/>
      <c r="JO166" s="993"/>
      <c r="JP166" s="993"/>
      <c r="JQ166" s="993"/>
      <c r="JR166" s="993"/>
      <c r="JS166" s="993"/>
      <c r="JT166" s="993"/>
      <c r="JU166" s="993"/>
      <c r="JV166" s="993"/>
      <c r="JW166" s="993"/>
      <c r="JX166" s="993"/>
      <c r="JY166" s="993"/>
      <c r="JZ166" s="993"/>
      <c r="KA166" s="993"/>
      <c r="KB166" s="993"/>
      <c r="KC166" s="993"/>
      <c r="KD166" s="993"/>
      <c r="KE166" s="993"/>
      <c r="KF166" s="993"/>
      <c r="KG166" s="993"/>
      <c r="KH166" s="993"/>
      <c r="KI166" s="993"/>
      <c r="KJ166" s="993"/>
      <c r="KK166" s="993"/>
      <c r="KL166" s="993"/>
      <c r="KM166" s="993"/>
      <c r="KN166" s="993"/>
      <c r="KO166" s="993"/>
      <c r="KP166" s="993"/>
      <c r="KQ166" s="993"/>
      <c r="KR166" s="993"/>
      <c r="KS166" s="993"/>
      <c r="KT166" s="993"/>
      <c r="KU166" s="993"/>
      <c r="KV166" s="993"/>
      <c r="KW166" s="993"/>
      <c r="KX166" s="993"/>
      <c r="KY166" s="993"/>
      <c r="KZ166" s="993"/>
      <c r="LA166" s="993"/>
      <c r="LB166" s="993"/>
      <c r="LC166" s="993"/>
      <c r="LD166" s="993"/>
      <c r="LE166" s="125"/>
      <c r="LF166" s="125"/>
      <c r="LG166" s="125"/>
      <c r="LH166" s="125"/>
      <c r="LI166" s="125"/>
      <c r="LJ166" s="125"/>
      <c r="LK166" s="125"/>
      <c r="LL166" s="125"/>
      <c r="LM166" s="125"/>
      <c r="LN166" s="125"/>
      <c r="LO166" s="125"/>
      <c r="LP166" s="125"/>
      <c r="LQ166" s="125"/>
      <c r="LR166" s="175"/>
      <c r="LS166" s="175"/>
      <c r="LT166" s="175"/>
      <c r="LU166" s="175"/>
      <c r="LV166" s="175"/>
      <c r="LW166" s="175"/>
      <c r="LX166" s="175"/>
      <c r="LY166" s="183"/>
      <c r="LZ166" s="183"/>
    </row>
    <row r="167" spans="1:338" ht="14.45" hidden="1" customHeight="1">
      <c r="A167" s="122">
        <v>298</v>
      </c>
      <c r="B167" s="122">
        <f>COUNTIFS($D$3:D167,D167,$F$3:F167,F167)</f>
        <v>2</v>
      </c>
      <c r="C167" s="184">
        <v>9753</v>
      </c>
      <c r="D167" s="398" t="s">
        <v>1155</v>
      </c>
      <c r="E167" s="188" t="s">
        <v>1129</v>
      </c>
      <c r="F167" s="187">
        <v>5503042655</v>
      </c>
      <c r="G167" s="125">
        <f>LEFT(H167,4)-CONCATENATE(19,LEFT(F167,2))</f>
        <v>63</v>
      </c>
      <c r="H167" s="398" t="s">
        <v>1257</v>
      </c>
      <c r="I167" s="572" t="s">
        <v>887</v>
      </c>
      <c r="J167" s="504" t="s">
        <v>477</v>
      </c>
      <c r="K167" s="188" t="s">
        <v>478</v>
      </c>
      <c r="L167" s="125">
        <v>28</v>
      </c>
      <c r="M167" s="188" t="s">
        <v>932</v>
      </c>
      <c r="N167" s="188" t="s">
        <v>490</v>
      </c>
      <c r="O167" s="125"/>
      <c r="P167" s="188" t="s">
        <v>714</v>
      </c>
      <c r="Q167" s="125"/>
      <c r="R167" s="125"/>
      <c r="S167" s="530" t="s">
        <v>598</v>
      </c>
      <c r="T167" s="573" t="s">
        <v>523</v>
      </c>
      <c r="U167" s="530" t="s">
        <v>484</v>
      </c>
      <c r="V167" s="609" t="s">
        <v>599</v>
      </c>
      <c r="W167" s="530" t="s">
        <v>506</v>
      </c>
      <c r="X167" s="611" t="s">
        <v>484</v>
      </c>
      <c r="Y167" s="611" t="s">
        <v>484</v>
      </c>
      <c r="Z167" s="1007"/>
      <c r="AA167" s="991"/>
      <c r="AB167" s="175"/>
      <c r="AC167" s="1015">
        <v>11661</v>
      </c>
      <c r="AD167" s="1016">
        <v>291</v>
      </c>
      <c r="AE167" s="1015" t="s">
        <v>484</v>
      </c>
      <c r="AF167" s="1015" t="s">
        <v>484</v>
      </c>
      <c r="AG167" s="1018" t="s">
        <v>507</v>
      </c>
      <c r="AH167" s="1017"/>
      <c r="AK167" s="133"/>
      <c r="AL167" s="133"/>
      <c r="AM167" s="133"/>
      <c r="AN167" s="133"/>
      <c r="AO167" s="1024">
        <v>27</v>
      </c>
      <c r="AP167" s="137">
        <v>67.099999999999994</v>
      </c>
      <c r="AQ167" s="138">
        <v>1</v>
      </c>
      <c r="AR167" s="139">
        <f t="shared" si="85"/>
        <v>95.1</v>
      </c>
      <c r="AS167" s="140">
        <f t="shared" si="86"/>
        <v>0.40238450074515653</v>
      </c>
      <c r="AT167" s="141">
        <f t="shared" si="87"/>
        <v>0.40238450074515653</v>
      </c>
      <c r="AU167" s="142">
        <f t="shared" si="88"/>
        <v>0.39647577092511016</v>
      </c>
      <c r="AV167" s="145">
        <f>AW167*AO167/100</f>
        <v>23.949000000000002</v>
      </c>
      <c r="AW167" s="143">
        <f t="shared" si="93"/>
        <v>88.7</v>
      </c>
      <c r="AX167" s="144">
        <v>2.0348999999999999</v>
      </c>
      <c r="AY167" s="353">
        <v>6.3</v>
      </c>
      <c r="AZ167" s="523" t="s">
        <v>487</v>
      </c>
      <c r="BA167" s="353">
        <v>91</v>
      </c>
      <c r="BB167" s="627">
        <v>0.34</v>
      </c>
      <c r="BC167" s="356"/>
      <c r="BD167" s="357"/>
      <c r="BE167" s="357"/>
      <c r="BF167" s="357"/>
      <c r="BG167" s="145"/>
      <c r="BH167" s="358">
        <v>390.26647966339414</v>
      </c>
      <c r="BI167" s="217">
        <v>0.67</v>
      </c>
      <c r="BJ167" s="122">
        <v>44.4</v>
      </c>
      <c r="BK167" s="145">
        <v>56.2</v>
      </c>
      <c r="BL167" s="150">
        <f>BJ167/BK167</f>
        <v>0.790035587188612</v>
      </c>
      <c r="BM167" s="206">
        <v>0.7</v>
      </c>
      <c r="BN167" s="153">
        <f>BM167*100/AO167</f>
        <v>2.5925925925925926</v>
      </c>
      <c r="BO167" s="262" t="s">
        <v>487</v>
      </c>
      <c r="BP167" s="122">
        <v>71.25</v>
      </c>
      <c r="BQ167" s="359">
        <v>86.4</v>
      </c>
      <c r="BR167" s="174">
        <v>52492.6</v>
      </c>
      <c r="BS167" s="153">
        <f t="shared" si="89"/>
        <v>37.700000000000003</v>
      </c>
      <c r="BT167" s="158">
        <v>95.5</v>
      </c>
      <c r="BU167" s="174">
        <v>12698.620689655172</v>
      </c>
      <c r="BV167" s="153">
        <f>100-BT167</f>
        <v>4.5</v>
      </c>
      <c r="BW167" s="1039">
        <f t="shared" si="91"/>
        <v>48.9</v>
      </c>
      <c r="BX167" s="158">
        <v>23.8</v>
      </c>
      <c r="BY167" s="158">
        <v>12.6</v>
      </c>
      <c r="BZ167" s="158">
        <v>13.9</v>
      </c>
      <c r="CA167" s="158">
        <v>7.4</v>
      </c>
      <c r="CB167" s="158">
        <v>54.6</v>
      </c>
      <c r="CC167" s="158">
        <v>28.9</v>
      </c>
      <c r="CD167" s="122">
        <v>0.7</v>
      </c>
      <c r="CJ167" s="122">
        <v>76.400000000000006</v>
      </c>
      <c r="CK167" s="135">
        <v>6110.0977198697074</v>
      </c>
      <c r="CL167" s="143">
        <f t="shared" si="90"/>
        <v>1.7122302158273381</v>
      </c>
      <c r="CM167" s="145"/>
      <c r="CN167" s="145"/>
      <c r="CO167" s="145"/>
      <c r="CP167" s="357"/>
      <c r="CQ167" s="357"/>
      <c r="CR167" s="357"/>
      <c r="CS167" s="357"/>
      <c r="CT167" s="145"/>
      <c r="CU167" s="145"/>
      <c r="CV167" s="145"/>
      <c r="CW167" s="145"/>
      <c r="CX167" s="172"/>
      <c r="CY167" s="209"/>
      <c r="CZ167" s="145"/>
      <c r="DA167" s="158"/>
      <c r="DB167" s="237" t="s">
        <v>488</v>
      </c>
      <c r="DC167" s="122"/>
      <c r="DE167" s="125"/>
      <c r="DF167" s="125"/>
      <c r="DG167" s="125"/>
      <c r="DH167" s="185"/>
      <c r="DI167" s="160" t="s">
        <v>489</v>
      </c>
      <c r="DJ167" s="267" t="s">
        <v>507</v>
      </c>
      <c r="DK167" s="166">
        <v>2</v>
      </c>
      <c r="DL167" s="166"/>
      <c r="DM167" s="166"/>
      <c r="DN167" s="164">
        <v>0</v>
      </c>
      <c r="DO167" s="166"/>
      <c r="DP167" s="166"/>
      <c r="DQ167" s="166"/>
      <c r="DR167" s="165" t="s">
        <v>490</v>
      </c>
      <c r="DS167" s="125" t="s">
        <v>490</v>
      </c>
      <c r="DT167" s="125">
        <v>248</v>
      </c>
      <c r="DU167" s="125">
        <v>9.1999999999999993</v>
      </c>
      <c r="DV167" s="125">
        <v>90.8</v>
      </c>
      <c r="DW167" s="125" t="s">
        <v>490</v>
      </c>
      <c r="DX167" s="125" t="s">
        <v>490</v>
      </c>
      <c r="DY167" s="125" t="s">
        <v>490</v>
      </c>
      <c r="DZ167" s="125" t="s">
        <v>490</v>
      </c>
      <c r="EA167" s="125">
        <v>0</v>
      </c>
      <c r="EC167" s="166"/>
      <c r="ED167" s="166"/>
      <c r="EE167" s="166">
        <v>28</v>
      </c>
      <c r="EF167" s="166"/>
      <c r="EG167" s="163">
        <v>3</v>
      </c>
      <c r="EH167" s="166"/>
      <c r="EI167" s="166">
        <v>182</v>
      </c>
      <c r="EJ167" s="166">
        <v>102</v>
      </c>
      <c r="EK167" s="167">
        <f t="shared" si="84"/>
        <v>30.793382441734089</v>
      </c>
      <c r="EL167" s="166"/>
      <c r="EM167" s="166"/>
      <c r="EN167" s="166">
        <v>2</v>
      </c>
      <c r="EO167" s="166">
        <v>3</v>
      </c>
      <c r="EP167" s="316"/>
      <c r="EQ167" s="1230">
        <v>43344</v>
      </c>
      <c r="ER167" s="628">
        <v>9753</v>
      </c>
      <c r="ES167" s="1072">
        <v>52</v>
      </c>
      <c r="ET167" s="1008">
        <v>95585</v>
      </c>
      <c r="EU167" s="1008">
        <v>2</v>
      </c>
      <c r="EV167" s="1074">
        <f>ET167/ES167*EU167</f>
        <v>3676.3461538461538</v>
      </c>
      <c r="EW167" s="1008">
        <v>4967</v>
      </c>
      <c r="EX167" s="695">
        <f>EW167/ES167*EU167</f>
        <v>191.03846153846155</v>
      </c>
      <c r="EY167" s="1075">
        <f>L167*EX167</f>
        <v>5349.0769230769238</v>
      </c>
      <c r="EZ167" s="1077">
        <v>33</v>
      </c>
      <c r="FA167" s="1078">
        <v>11661</v>
      </c>
      <c r="FB167" s="1061">
        <v>1000</v>
      </c>
      <c r="FC167" s="1068"/>
      <c r="FD167" s="1079">
        <f>FA167/EZ167</f>
        <v>353.36363636363637</v>
      </c>
      <c r="FE167" s="1079">
        <f>FB167*FD167/1000</f>
        <v>353.36363636363637</v>
      </c>
      <c r="FF167" s="1029">
        <f>EY167/FE167</f>
        <v>15.137598701787024</v>
      </c>
      <c r="FG167" s="635"/>
      <c r="FH167" s="1084"/>
      <c r="FI167" s="527"/>
      <c r="FJ167" s="708"/>
      <c r="FK167" s="1009"/>
      <c r="FL167" s="991"/>
      <c r="FM167" s="172">
        <f>EW167*100/ET167</f>
        <v>5.1964220327457236</v>
      </c>
      <c r="FN167" s="213">
        <f>EX167/1000</f>
        <v>0.19103846153846155</v>
      </c>
      <c r="FP167" s="172">
        <v>5.1964220327457236</v>
      </c>
      <c r="FQ167" s="213">
        <v>0.19103846153846155</v>
      </c>
      <c r="FR167" s="222">
        <f t="shared" si="92"/>
        <v>1.2981679081940809</v>
      </c>
      <c r="FS167" s="174">
        <v>10</v>
      </c>
      <c r="FT167" s="223" t="s">
        <v>490</v>
      </c>
      <c r="FU167" s="223" t="s">
        <v>1158</v>
      </c>
      <c r="FV167" s="223" t="s">
        <v>1159</v>
      </c>
      <c r="FW167" s="125">
        <v>0</v>
      </c>
      <c r="FX167" s="125">
        <v>0</v>
      </c>
      <c r="FY167" s="125">
        <v>0</v>
      </c>
      <c r="FZ167" s="175" t="s">
        <v>539</v>
      </c>
      <c r="GD167" s="125">
        <v>1</v>
      </c>
      <c r="GE167" s="175" t="s">
        <v>1160</v>
      </c>
      <c r="GF167" s="175" t="s">
        <v>1258</v>
      </c>
      <c r="GG167" s="125">
        <v>0</v>
      </c>
      <c r="GH167" s="175">
        <v>0</v>
      </c>
      <c r="GI167" s="175" t="s">
        <v>1162</v>
      </c>
      <c r="GJ167" s="991"/>
      <c r="GK167" s="214">
        <v>43412</v>
      </c>
      <c r="GL167" s="1236" t="s">
        <v>497</v>
      </c>
      <c r="GM167" s="1231">
        <f t="shared" si="83"/>
        <v>2</v>
      </c>
      <c r="GN167" s="1147"/>
      <c r="GP167" s="179">
        <v>0.21679761842999998</v>
      </c>
      <c r="GR167" s="991"/>
      <c r="GS167" s="125"/>
      <c r="GT167" s="991"/>
      <c r="HI167" s="991"/>
      <c r="JD167" s="122"/>
      <c r="JI167" s="991"/>
      <c r="JJ167" s="993"/>
      <c r="JK167" s="993"/>
      <c r="JL167" s="993"/>
      <c r="JM167" s="993"/>
      <c r="JN167" s="993"/>
      <c r="JO167" s="993"/>
      <c r="JP167" s="993"/>
      <c r="JQ167" s="993"/>
      <c r="JR167" s="993"/>
      <c r="JS167" s="993"/>
      <c r="JT167" s="993"/>
      <c r="JU167" s="993"/>
      <c r="JV167" s="993"/>
      <c r="JW167" s="993"/>
      <c r="JX167" s="993"/>
      <c r="JY167" s="993"/>
      <c r="JZ167" s="993"/>
      <c r="KA167" s="993"/>
      <c r="KB167" s="993"/>
      <c r="KC167" s="993"/>
      <c r="KD167" s="993"/>
      <c r="KE167" s="993"/>
      <c r="KF167" s="993"/>
      <c r="KG167" s="993"/>
      <c r="KH167" s="993"/>
      <c r="KI167" s="993"/>
      <c r="KJ167" s="993"/>
      <c r="KK167" s="993"/>
      <c r="KL167" s="993"/>
      <c r="KM167" s="993"/>
      <c r="KN167" s="993"/>
      <c r="KO167" s="993"/>
      <c r="KP167" s="993"/>
      <c r="KQ167" s="993"/>
      <c r="KR167" s="993"/>
      <c r="KS167" s="993"/>
      <c r="KT167" s="993"/>
      <c r="KU167" s="993"/>
      <c r="KV167" s="993"/>
      <c r="KW167" s="993"/>
      <c r="KX167" s="993"/>
      <c r="KY167" s="993"/>
      <c r="KZ167" s="993"/>
      <c r="LA167" s="993"/>
      <c r="LB167" s="993"/>
      <c r="LC167" s="993"/>
      <c r="LD167" s="993"/>
      <c r="LE167" s="133"/>
    </row>
    <row r="168" spans="1:338" ht="14.45" hidden="1" customHeight="1">
      <c r="A168" s="122">
        <v>308</v>
      </c>
      <c r="B168" s="122">
        <f>COUNTIFS($D$3:D168,D168,$F$3:F168,F168)</f>
        <v>3</v>
      </c>
      <c r="C168" s="184">
        <v>9832</v>
      </c>
      <c r="D168" s="398" t="s">
        <v>1155</v>
      </c>
      <c r="E168" s="188" t="s">
        <v>1129</v>
      </c>
      <c r="F168" s="187">
        <v>5503042655</v>
      </c>
      <c r="G168" s="125">
        <f>LEFT(H168,4)-CONCATENATE(19,LEFT(F168,2))</f>
        <v>63</v>
      </c>
      <c r="H168" s="398" t="s">
        <v>1259</v>
      </c>
      <c r="I168" s="572" t="s">
        <v>887</v>
      </c>
      <c r="J168" s="504" t="s">
        <v>477</v>
      </c>
      <c r="K168" s="188" t="s">
        <v>478</v>
      </c>
      <c r="L168" s="125">
        <v>24</v>
      </c>
      <c r="M168" s="125" t="s">
        <v>604</v>
      </c>
      <c r="N168" s="125" t="s">
        <v>490</v>
      </c>
      <c r="O168" s="125"/>
      <c r="P168" s="125" t="s">
        <v>714</v>
      </c>
      <c r="Q168" s="125"/>
      <c r="R168" s="125"/>
      <c r="S168" s="530" t="s">
        <v>598</v>
      </c>
      <c r="T168" s="573" t="s">
        <v>523</v>
      </c>
      <c r="U168" s="530" t="s">
        <v>484</v>
      </c>
      <c r="V168" s="609" t="s">
        <v>599</v>
      </c>
      <c r="W168" s="530" t="s">
        <v>506</v>
      </c>
      <c r="X168" s="611" t="s">
        <v>484</v>
      </c>
      <c r="Y168" s="611" t="s">
        <v>484</v>
      </c>
      <c r="Z168" s="1007"/>
      <c r="AA168" s="991"/>
      <c r="AB168" s="125"/>
      <c r="AC168" s="1015">
        <v>9347</v>
      </c>
      <c r="AD168" s="1016">
        <v>935</v>
      </c>
      <c r="AE168" s="991"/>
      <c r="AF168" s="991"/>
      <c r="AG168" s="1018" t="s">
        <v>507</v>
      </c>
      <c r="AH168" s="1018"/>
      <c r="AK168" s="133"/>
      <c r="AL168" s="133"/>
      <c r="AM168" s="133"/>
      <c r="AN168" s="133"/>
      <c r="AO168" s="1024">
        <v>39.6</v>
      </c>
      <c r="AP168" s="137">
        <v>55.3</v>
      </c>
      <c r="AQ168" s="138">
        <v>2.9</v>
      </c>
      <c r="AR168" s="139">
        <f t="shared" si="85"/>
        <v>97.800000000000011</v>
      </c>
      <c r="AS168" s="140">
        <f t="shared" si="86"/>
        <v>0.71609403254972881</v>
      </c>
      <c r="AT168" s="141">
        <f t="shared" si="87"/>
        <v>2.0766726943942135</v>
      </c>
      <c r="AU168" s="142">
        <f t="shared" si="88"/>
        <v>0.68041237113402064</v>
      </c>
      <c r="AV168" s="631">
        <v>36.273600000000002</v>
      </c>
      <c r="AW168" s="143">
        <f t="shared" si="93"/>
        <v>91.6</v>
      </c>
      <c r="AX168" s="144">
        <v>1.3464</v>
      </c>
      <c r="AY168" s="353">
        <v>3.4</v>
      </c>
      <c r="AZ168" s="523" t="s">
        <v>487</v>
      </c>
      <c r="BA168" s="353">
        <v>29.250000000000004</v>
      </c>
      <c r="BB168" s="322">
        <v>0.14000000000000001</v>
      </c>
      <c r="BC168" s="356"/>
      <c r="BD168" s="357"/>
      <c r="BE168" s="357"/>
      <c r="BF168" s="357"/>
      <c r="BG168" s="145"/>
      <c r="BH168" s="358">
        <v>521.90743338008417</v>
      </c>
      <c r="BI168" s="234">
        <v>0</v>
      </c>
      <c r="BJ168" s="122">
        <v>36.700000000000003</v>
      </c>
      <c r="BK168" s="145">
        <v>63.8</v>
      </c>
      <c r="BL168" s="150">
        <f>BJ168/BK168</f>
        <v>0.5752351097178684</v>
      </c>
      <c r="BM168" s="206">
        <v>0.12</v>
      </c>
      <c r="BN168" s="153">
        <f>BM168*100/AO168</f>
        <v>0.30303030303030304</v>
      </c>
      <c r="BO168" s="262" t="s">
        <v>487</v>
      </c>
      <c r="BP168" s="122">
        <v>60</v>
      </c>
      <c r="BQ168" s="359">
        <v>88.4</v>
      </c>
      <c r="BR168" s="174">
        <v>126800</v>
      </c>
      <c r="BS168" s="153">
        <f t="shared" si="89"/>
        <v>40.099999999999994</v>
      </c>
      <c r="BT168" s="158">
        <v>96.2</v>
      </c>
      <c r="BU168" s="174">
        <v>13847.068965517241</v>
      </c>
      <c r="BV168" s="153">
        <f>100-BT168</f>
        <v>3.7999999999999972</v>
      </c>
      <c r="BW168" s="1039">
        <f t="shared" si="91"/>
        <v>54.691699999999997</v>
      </c>
      <c r="BX168" s="149">
        <v>21.4</v>
      </c>
      <c r="BY168" s="145">
        <f>BX168*AP168/100</f>
        <v>11.834199999999999</v>
      </c>
      <c r="BZ168" s="149">
        <v>18.7</v>
      </c>
      <c r="CA168" s="145">
        <f>BZ168*AP168/100</f>
        <v>10.341099999999999</v>
      </c>
      <c r="CB168" s="149">
        <v>58.8</v>
      </c>
      <c r="CC168" s="145">
        <f>CB168*AP168/100</f>
        <v>32.516399999999997</v>
      </c>
      <c r="CD168" s="122">
        <v>0.38</v>
      </c>
      <c r="CJ168" s="122">
        <v>89.5</v>
      </c>
      <c r="CK168" s="135">
        <v>6621.498371335505</v>
      </c>
      <c r="CL168" s="143">
        <f t="shared" si="90"/>
        <v>1.1443850267379678</v>
      </c>
      <c r="CM168" s="145"/>
      <c r="CN168" s="145"/>
      <c r="CO168" s="145"/>
      <c r="CP168" s="357"/>
      <c r="CQ168" s="357"/>
      <c r="CR168" s="357"/>
      <c r="CS168" s="357"/>
      <c r="CT168" s="145"/>
      <c r="CU168" s="145"/>
      <c r="CV168" s="145"/>
      <c r="CW168" s="145"/>
      <c r="CX168" s="172"/>
      <c r="CY168" s="209"/>
      <c r="CZ168" s="145"/>
      <c r="DA168" s="158"/>
      <c r="DB168" s="149" t="s">
        <v>488</v>
      </c>
      <c r="DC168" s="122"/>
      <c r="DE168" s="125"/>
      <c r="DF168" s="125"/>
      <c r="DG168" s="125"/>
      <c r="DH168" s="185"/>
      <c r="DI168" s="160" t="s">
        <v>489</v>
      </c>
      <c r="DJ168" s="267" t="s">
        <v>507</v>
      </c>
      <c r="DK168" s="166">
        <v>2</v>
      </c>
      <c r="DL168" s="166"/>
      <c r="DM168" s="166"/>
      <c r="DN168" s="164">
        <v>0</v>
      </c>
      <c r="DO168" s="166"/>
      <c r="DP168" s="166"/>
      <c r="DQ168" s="166"/>
      <c r="DR168" s="165" t="s">
        <v>490</v>
      </c>
      <c r="DS168" s="125" t="s">
        <v>490</v>
      </c>
      <c r="DT168" s="125">
        <v>159</v>
      </c>
      <c r="DU168" s="125">
        <v>10.7</v>
      </c>
      <c r="DV168" s="125">
        <v>89.3</v>
      </c>
      <c r="DW168" s="125" t="s">
        <v>490</v>
      </c>
      <c r="DX168" s="125" t="s">
        <v>490</v>
      </c>
      <c r="DY168" s="125" t="s">
        <v>490</v>
      </c>
      <c r="DZ168" s="125" t="s">
        <v>490</v>
      </c>
      <c r="EA168" s="125">
        <v>0</v>
      </c>
      <c r="EC168" s="166"/>
      <c r="ED168" s="166"/>
      <c r="EE168" s="166">
        <v>24</v>
      </c>
      <c r="EF168" s="166"/>
      <c r="EG168" s="166"/>
      <c r="EH168" s="166"/>
      <c r="EI168" s="166">
        <v>182</v>
      </c>
      <c r="EJ168" s="166">
        <v>108</v>
      </c>
      <c r="EK168" s="167">
        <f t="shared" si="84"/>
        <v>32.604757879483152</v>
      </c>
      <c r="EL168" s="166"/>
      <c r="EM168" s="166"/>
      <c r="EN168" s="166">
        <v>2</v>
      </c>
      <c r="EO168" s="166">
        <v>3</v>
      </c>
      <c r="EP168" s="316"/>
      <c r="EQ168" s="1230">
        <v>43344</v>
      </c>
      <c r="ER168" s="628">
        <v>9832</v>
      </c>
      <c r="ES168" s="1072">
        <v>51</v>
      </c>
      <c r="ET168" s="1008">
        <v>15523</v>
      </c>
      <c r="EU168" s="1008">
        <v>2</v>
      </c>
      <c r="EV168" s="1074">
        <f>ET168/ES168*EU168</f>
        <v>608.74509803921569</v>
      </c>
      <c r="EW168" s="1008">
        <v>2762</v>
      </c>
      <c r="EX168" s="695">
        <f>EW168/ES168*EU168</f>
        <v>108.31372549019608</v>
      </c>
      <c r="EY168" s="1075">
        <f>L168*EX168</f>
        <v>2599.5294117647059</v>
      </c>
      <c r="EZ168" s="1077">
        <v>23</v>
      </c>
      <c r="FA168" s="1078">
        <v>10083</v>
      </c>
      <c r="FB168" s="1061">
        <v>400</v>
      </c>
      <c r="FC168" s="1068"/>
      <c r="FD168" s="1079">
        <f>FA168/EZ168</f>
        <v>438.39130434782606</v>
      </c>
      <c r="FE168" s="1079">
        <f>FB168*FD168/1000</f>
        <v>175.35652173913044</v>
      </c>
      <c r="FF168" s="1029">
        <f>EY168/FE168</f>
        <v>14.824252819247306</v>
      </c>
      <c r="FG168" s="635"/>
      <c r="FH168" s="1084"/>
      <c r="FI168" s="527"/>
      <c r="FJ168" s="708"/>
      <c r="FK168" s="1009"/>
      <c r="FL168" s="991"/>
      <c r="FM168" s="172">
        <f>EW168*100/ET168</f>
        <v>17.792952393222958</v>
      </c>
      <c r="FN168" s="213">
        <f>EX168/1000</f>
        <v>0.10831372549019608</v>
      </c>
      <c r="FP168" s="172">
        <v>17.792952393222958</v>
      </c>
      <c r="FQ168" s="213">
        <v>0.10831372549019608</v>
      </c>
      <c r="FR168" s="222">
        <f t="shared" si="92"/>
        <v>1.4679580014482259</v>
      </c>
      <c r="FS168" s="174">
        <v>10</v>
      </c>
      <c r="FT168" s="223" t="s">
        <v>490</v>
      </c>
      <c r="FU168" s="223" t="s">
        <v>1158</v>
      </c>
      <c r="FV168" s="223" t="s">
        <v>1159</v>
      </c>
      <c r="FW168" s="125">
        <v>0</v>
      </c>
      <c r="FX168" s="125">
        <v>3</v>
      </c>
      <c r="FY168" s="125">
        <v>0</v>
      </c>
      <c r="FZ168" s="175" t="s">
        <v>1260</v>
      </c>
      <c r="GD168" s="125">
        <v>1</v>
      </c>
      <c r="GE168" s="175" t="s">
        <v>1160</v>
      </c>
      <c r="GF168" s="175" t="s">
        <v>1258</v>
      </c>
      <c r="GG168" s="125">
        <v>0</v>
      </c>
      <c r="GH168" s="175">
        <v>0</v>
      </c>
      <c r="GI168" s="175" t="s">
        <v>1162</v>
      </c>
      <c r="GJ168" s="991"/>
      <c r="GK168" s="214">
        <v>43426</v>
      </c>
      <c r="GL168" s="1236" t="s">
        <v>497</v>
      </c>
      <c r="GM168" s="1231">
        <f t="shared" si="83"/>
        <v>2</v>
      </c>
      <c r="GN168" s="1147"/>
      <c r="GP168" s="179">
        <v>0.141013787</v>
      </c>
      <c r="GR168" s="991"/>
      <c r="GS168" s="991"/>
      <c r="GT168" s="991"/>
      <c r="HI168" s="991"/>
      <c r="HJ168" s="991"/>
      <c r="HK168" s="991"/>
      <c r="HL168" s="991"/>
      <c r="HM168" s="991"/>
      <c r="HN168" s="991"/>
      <c r="HO168" s="1022"/>
      <c r="HP168" s="1022"/>
      <c r="HQ168" s="991"/>
      <c r="HR168" s="991"/>
      <c r="HS168" s="991"/>
      <c r="HT168" s="991"/>
      <c r="HU168" s="991"/>
      <c r="HV168" s="991"/>
      <c r="HW168" s="991"/>
      <c r="HX168" s="991"/>
      <c r="HY168" s="991"/>
      <c r="HZ168" s="991"/>
      <c r="IA168" s="991"/>
      <c r="IB168" s="1022"/>
      <c r="IC168" s="991"/>
      <c r="ID168" s="991"/>
      <c r="IE168" s="991"/>
      <c r="IF168" s="991"/>
      <c r="IG168" s="991"/>
      <c r="IH168" s="991"/>
      <c r="II168" s="991"/>
      <c r="IJ168" s="991"/>
      <c r="IK168" s="1022"/>
      <c r="IL168" s="991"/>
      <c r="IM168" s="991"/>
      <c r="IN168" s="1022"/>
      <c r="IO168" s="991"/>
      <c r="IP168" s="991"/>
      <c r="IQ168" s="991"/>
      <c r="IR168" s="991"/>
      <c r="IS168" s="991"/>
      <c r="IT168" s="1022"/>
      <c r="IU168" s="991"/>
      <c r="IV168" s="991"/>
      <c r="IW168" s="991"/>
      <c r="IX168" s="991"/>
      <c r="IY168" s="991"/>
      <c r="IZ168" s="991"/>
      <c r="JA168" s="991"/>
      <c r="JB168" s="991"/>
      <c r="JC168" s="991"/>
      <c r="JD168" s="991"/>
      <c r="JE168" s="991"/>
      <c r="JF168" s="991"/>
      <c r="JG168" s="991"/>
      <c r="JH168" s="991"/>
      <c r="JI168" s="991"/>
      <c r="JJ168" s="993"/>
      <c r="JK168" s="993"/>
      <c r="JL168" s="993"/>
      <c r="JM168" s="993"/>
      <c r="JN168" s="993"/>
      <c r="JO168" s="993"/>
      <c r="JP168" s="993"/>
      <c r="JQ168" s="993"/>
      <c r="JR168" s="993"/>
      <c r="JS168" s="993"/>
      <c r="JT168" s="993"/>
      <c r="JU168" s="993"/>
      <c r="JV168" s="993"/>
      <c r="JW168" s="993"/>
      <c r="JX168" s="993"/>
      <c r="JY168" s="993"/>
      <c r="JZ168" s="993"/>
      <c r="KA168" s="993"/>
      <c r="KB168" s="993"/>
      <c r="KC168" s="993"/>
      <c r="KD168" s="993"/>
      <c r="KE168" s="993"/>
      <c r="KF168" s="993"/>
      <c r="KG168" s="993"/>
      <c r="KH168" s="993"/>
      <c r="KI168" s="993"/>
      <c r="KJ168" s="993"/>
      <c r="KK168" s="993"/>
      <c r="KL168" s="993"/>
      <c r="KM168" s="993"/>
      <c r="KN168" s="993"/>
      <c r="KO168" s="993"/>
      <c r="KP168" s="993"/>
      <c r="KQ168" s="993"/>
      <c r="KR168" s="993"/>
      <c r="KS168" s="993"/>
      <c r="KT168" s="993"/>
      <c r="KU168" s="993"/>
      <c r="KV168" s="993"/>
      <c r="KW168" s="993"/>
      <c r="KX168" s="993"/>
      <c r="KY168" s="993"/>
      <c r="KZ168" s="993"/>
      <c r="LA168" s="993"/>
      <c r="LB168" s="993"/>
      <c r="LC168" s="993"/>
      <c r="LD168" s="993"/>
      <c r="LE168" s="133"/>
    </row>
    <row r="169" spans="1:338" ht="14.45" hidden="1" customHeight="1">
      <c r="A169" s="122">
        <v>26</v>
      </c>
      <c r="B169" s="122">
        <f>COUNTIFS($D$3:D169,D169,$F$3:F169,F169)</f>
        <v>4</v>
      </c>
      <c r="C169" s="184">
        <v>10147</v>
      </c>
      <c r="D169" s="398" t="s">
        <v>1155</v>
      </c>
      <c r="E169" s="188" t="s">
        <v>1129</v>
      </c>
      <c r="F169" s="187">
        <v>5503042655</v>
      </c>
      <c r="G169" s="125">
        <f>LEFT(H169,4)-CONCATENATE(19,LEFT(F169,2))</f>
        <v>64</v>
      </c>
      <c r="H169" s="398" t="s">
        <v>1382</v>
      </c>
      <c r="I169" s="572" t="s">
        <v>887</v>
      </c>
      <c r="J169" s="504" t="s">
        <v>477</v>
      </c>
      <c r="K169" s="125" t="s">
        <v>478</v>
      </c>
      <c r="L169" s="125">
        <v>7</v>
      </c>
      <c r="M169" s="188" t="s">
        <v>596</v>
      </c>
      <c r="N169" s="125" t="s">
        <v>490</v>
      </c>
      <c r="O169" s="125"/>
      <c r="P169" s="125" t="s">
        <v>1165</v>
      </c>
      <c r="Q169" s="125"/>
      <c r="R169" s="125"/>
      <c r="S169" s="530" t="s">
        <v>484</v>
      </c>
      <c r="T169" s="530" t="s">
        <v>484</v>
      </c>
      <c r="U169" s="530" t="s">
        <v>484</v>
      </c>
      <c r="V169" s="810" t="s">
        <v>549</v>
      </c>
      <c r="W169" s="530" t="s">
        <v>484</v>
      </c>
      <c r="X169" s="611" t="s">
        <v>484</v>
      </c>
      <c r="Y169" s="611" t="s">
        <v>484</v>
      </c>
      <c r="Z169" s="1007"/>
      <c r="AA169" s="991"/>
      <c r="AB169" s="175"/>
      <c r="AC169" s="1015" t="s">
        <v>484</v>
      </c>
      <c r="AD169" s="1016" t="s">
        <v>484</v>
      </c>
      <c r="AE169" s="991"/>
      <c r="AF169" s="991"/>
      <c r="AG169" s="1018" t="s">
        <v>507</v>
      </c>
      <c r="AH169" s="258">
        <v>100</v>
      </c>
      <c r="AJ169" s="133"/>
      <c r="AO169" s="1024">
        <v>23</v>
      </c>
      <c r="AP169" s="137">
        <v>65.5</v>
      </c>
      <c r="AQ169" s="138">
        <v>8.1</v>
      </c>
      <c r="AR169" s="139">
        <f t="shared" si="85"/>
        <v>96.6</v>
      </c>
      <c r="AS169" s="140">
        <f t="shared" si="86"/>
        <v>0.35114503816793891</v>
      </c>
      <c r="AT169" s="141">
        <f t="shared" si="87"/>
        <v>2.844274809160305</v>
      </c>
      <c r="AU169" s="142">
        <f t="shared" si="88"/>
        <v>0.3125</v>
      </c>
      <c r="AV169" s="353">
        <v>19.9755</v>
      </c>
      <c r="AW169" s="143">
        <f t="shared" si="93"/>
        <v>86.85</v>
      </c>
      <c r="AX169" s="144">
        <v>1.8745000000000003</v>
      </c>
      <c r="AY169" s="145">
        <v>8.15</v>
      </c>
      <c r="AZ169" s="262" t="s">
        <v>487</v>
      </c>
      <c r="BA169" s="416">
        <v>71.7</v>
      </c>
      <c r="BB169" s="417" t="s">
        <v>487</v>
      </c>
      <c r="BC169" s="357"/>
      <c r="BD169" s="357"/>
      <c r="BE169" s="357"/>
      <c r="BF169" s="357"/>
      <c r="BG169" s="145"/>
      <c r="BH169" s="135" t="s">
        <v>487</v>
      </c>
      <c r="BI169" s="261"/>
      <c r="BJ169" s="149">
        <v>53.7</v>
      </c>
      <c r="BK169" s="149">
        <v>46.3</v>
      </c>
      <c r="BL169" s="150">
        <f>BJ169/BK169</f>
        <v>1.1598272138228942</v>
      </c>
      <c r="BM169" s="262" t="s">
        <v>487</v>
      </c>
      <c r="BN169" s="122" t="s">
        <v>487</v>
      </c>
      <c r="BO169" s="262" t="s">
        <v>487</v>
      </c>
      <c r="BP169" s="145">
        <v>62.1</v>
      </c>
      <c r="BQ169" s="359">
        <v>20.123999999999999</v>
      </c>
      <c r="BR169" s="174" t="s">
        <v>487</v>
      </c>
      <c r="BS169" s="153">
        <f t="shared" si="89"/>
        <v>64.400000000000006</v>
      </c>
      <c r="BT169" s="262" t="s">
        <v>487</v>
      </c>
      <c r="BU169" s="263"/>
      <c r="BV169" s="262" t="s">
        <v>487</v>
      </c>
      <c r="BW169" s="153">
        <f t="shared" si="91"/>
        <v>65.5</v>
      </c>
      <c r="BX169" s="145">
        <v>44.2</v>
      </c>
      <c r="BY169" s="145">
        <f>BX169*AP169/(CB169+BZ169+BX169)</f>
        <v>29.421747967479678</v>
      </c>
      <c r="BZ169" s="145">
        <v>20.2</v>
      </c>
      <c r="CA169" s="145">
        <f>BZ169*AP169/(CB169+BZ169+BX169)</f>
        <v>13.446138211382111</v>
      </c>
      <c r="CB169" s="145">
        <v>34</v>
      </c>
      <c r="CC169" s="145">
        <f>CB169*AP169/(CB169+BZ169+BX169)</f>
        <v>22.632113821138208</v>
      </c>
      <c r="CD169" s="262" t="s">
        <v>487</v>
      </c>
      <c r="CJ169" s="264"/>
      <c r="CK169" s="265"/>
      <c r="CL169" s="143">
        <f t="shared" si="90"/>
        <v>2.1881188118811883</v>
      </c>
      <c r="CM169" s="145"/>
      <c r="CN169" s="145"/>
      <c r="CO169" s="145"/>
      <c r="CP169" s="357"/>
      <c r="CQ169" s="357"/>
      <c r="CR169" s="357"/>
      <c r="CS169" s="357"/>
      <c r="CT169" s="149"/>
      <c r="CU169" s="236"/>
      <c r="CV169" s="236"/>
      <c r="CW169" s="145"/>
      <c r="CX169" s="145"/>
      <c r="CY169" s="143"/>
      <c r="CZ169" s="145"/>
      <c r="DB169" s="149" t="s">
        <v>488</v>
      </c>
      <c r="DD169" s="266" t="s">
        <v>1383</v>
      </c>
      <c r="DE169" s="125"/>
      <c r="DF169" s="125"/>
      <c r="DG169" s="125"/>
      <c r="DH169" s="414"/>
      <c r="DI169" s="125" t="s">
        <v>489</v>
      </c>
      <c r="DJ169" s="267" t="s">
        <v>507</v>
      </c>
      <c r="DK169" s="166">
        <v>2</v>
      </c>
      <c r="DL169" s="166"/>
      <c r="DM169" s="166"/>
      <c r="DN169" s="164">
        <v>0</v>
      </c>
      <c r="DO169" s="166"/>
      <c r="DP169" s="166"/>
      <c r="DQ169" s="166"/>
      <c r="DR169" s="165" t="s">
        <v>490</v>
      </c>
      <c r="DS169" s="125" t="s">
        <v>490</v>
      </c>
      <c r="DT169" s="125">
        <v>87</v>
      </c>
      <c r="DU169" s="125">
        <v>42.5</v>
      </c>
      <c r="DV169" s="125">
        <v>57.5</v>
      </c>
      <c r="DW169" s="125" t="s">
        <v>490</v>
      </c>
      <c r="DX169" s="125" t="s">
        <v>490</v>
      </c>
      <c r="DY169" s="125" t="s">
        <v>490</v>
      </c>
      <c r="DZ169" s="125" t="s">
        <v>490</v>
      </c>
      <c r="EA169" s="125">
        <v>0</v>
      </c>
      <c r="EC169" s="166"/>
      <c r="ED169" s="166"/>
      <c r="EE169" s="166">
        <v>7</v>
      </c>
      <c r="EF169" s="166"/>
      <c r="EG169" s="166"/>
      <c r="EH169" s="166"/>
      <c r="EI169" s="166">
        <v>182</v>
      </c>
      <c r="EJ169" s="166">
        <v>108</v>
      </c>
      <c r="EK169" s="167">
        <f t="shared" si="84"/>
        <v>32.604757879483152</v>
      </c>
      <c r="EL169" s="166"/>
      <c r="EM169" s="166"/>
      <c r="EN169" s="166">
        <v>2</v>
      </c>
      <c r="EO169" s="166">
        <v>3</v>
      </c>
      <c r="EP169" s="166"/>
      <c r="EQ169" s="1230">
        <v>43344</v>
      </c>
      <c r="ER169" s="628">
        <v>10147</v>
      </c>
      <c r="ES169" s="1072">
        <v>75</v>
      </c>
      <c r="ET169" s="1008">
        <v>3721</v>
      </c>
      <c r="EU169" s="1008">
        <v>2</v>
      </c>
      <c r="EV169" s="1074">
        <f>ET169/ES169*EU169</f>
        <v>99.226666666666674</v>
      </c>
      <c r="EW169" s="1008">
        <v>510</v>
      </c>
      <c r="EX169" s="695">
        <f>EW169/ES169*EU169</f>
        <v>13.6</v>
      </c>
      <c r="EY169" s="1075">
        <f>L169*EX169</f>
        <v>95.2</v>
      </c>
      <c r="EZ169" s="993"/>
      <c r="FA169" s="1009"/>
      <c r="FB169" s="1009"/>
      <c r="FC169" s="1009"/>
      <c r="FD169" s="1009"/>
      <c r="FE169" s="1009"/>
      <c r="FF169" s="1068"/>
      <c r="FG169" s="1199"/>
      <c r="FH169" s="1084"/>
      <c r="FI169" s="518"/>
      <c r="FJ169" s="705"/>
      <c r="FK169" s="1067"/>
      <c r="FM169" s="172">
        <f>EW169*100/ET169</f>
        <v>13.705993012631014</v>
      </c>
      <c r="FN169" s="213">
        <f>EX169/1000</f>
        <v>1.3599999999999999E-2</v>
      </c>
      <c r="FP169" s="172">
        <v>13.705993012631014</v>
      </c>
      <c r="FQ169" s="213">
        <v>1.3599999999999999E-2</v>
      </c>
      <c r="FR169" s="222">
        <f t="shared" si="92"/>
        <v>6.3970588235294121</v>
      </c>
      <c r="FS169" s="174">
        <v>12</v>
      </c>
      <c r="FT169" s="223" t="s">
        <v>490</v>
      </c>
      <c r="FU169" s="223" t="s">
        <v>1384</v>
      </c>
      <c r="FV169" s="223" t="s">
        <v>1385</v>
      </c>
      <c r="FW169" s="125">
        <v>0</v>
      </c>
      <c r="FX169" s="125">
        <v>4</v>
      </c>
      <c r="FY169" s="125">
        <v>0</v>
      </c>
      <c r="FZ169" s="175" t="s">
        <v>1260</v>
      </c>
      <c r="GD169" s="125">
        <v>1</v>
      </c>
      <c r="GE169" s="175" t="s">
        <v>1386</v>
      </c>
      <c r="GF169" s="175" t="s">
        <v>1387</v>
      </c>
      <c r="GG169" s="125">
        <v>0</v>
      </c>
      <c r="GH169" s="175">
        <v>0</v>
      </c>
      <c r="GI169" s="175" t="s">
        <v>1388</v>
      </c>
      <c r="GJ169" s="991"/>
      <c r="GK169" s="214">
        <v>43489</v>
      </c>
      <c r="GL169" s="1236" t="s">
        <v>497</v>
      </c>
      <c r="GM169" s="1231">
        <f t="shared" si="83"/>
        <v>4</v>
      </c>
      <c r="GN169" s="1147"/>
      <c r="GP169" s="167">
        <v>0.11444946187999998</v>
      </c>
      <c r="GR169" s="991"/>
      <c r="GS169" s="991"/>
      <c r="GT169" s="991"/>
      <c r="HI169" s="991"/>
      <c r="JD169" s="122"/>
      <c r="JI169" s="991"/>
      <c r="JJ169" s="993"/>
      <c r="JK169" s="993"/>
      <c r="JL169" s="993"/>
      <c r="JM169" s="993"/>
      <c r="JN169" s="993"/>
      <c r="JO169" s="993"/>
      <c r="JP169" s="993"/>
      <c r="JQ169" s="993"/>
      <c r="JR169" s="993"/>
      <c r="JS169" s="993"/>
      <c r="JT169" s="993"/>
      <c r="JU169" s="993"/>
      <c r="JV169" s="993"/>
      <c r="JW169" s="993"/>
      <c r="JX169" s="993"/>
      <c r="JY169" s="993"/>
      <c r="JZ169" s="993"/>
      <c r="KA169" s="993"/>
      <c r="KB169" s="993"/>
      <c r="KC169" s="993"/>
      <c r="KD169" s="993"/>
      <c r="KE169" s="993"/>
      <c r="KF169" s="993"/>
      <c r="KG169" s="993"/>
      <c r="KH169" s="993"/>
      <c r="KI169" s="993"/>
      <c r="KJ169" s="993"/>
      <c r="KK169" s="993"/>
      <c r="KL169" s="993"/>
      <c r="KM169" s="993"/>
      <c r="KN169" s="993"/>
      <c r="KO169" s="993"/>
      <c r="KP169" s="993"/>
      <c r="KQ169" s="993"/>
      <c r="KR169" s="993"/>
      <c r="KS169" s="993"/>
      <c r="KT169" s="993"/>
      <c r="KU169" s="993"/>
      <c r="KV169" s="993"/>
      <c r="KW169" s="993"/>
      <c r="KX169" s="993"/>
      <c r="KY169" s="993"/>
      <c r="KZ169" s="993"/>
      <c r="LA169" s="993"/>
      <c r="LB169" s="993"/>
      <c r="LC169" s="993"/>
      <c r="LD169" s="993"/>
      <c r="LE169" s="133"/>
    </row>
    <row r="170" spans="1:338" ht="14.45" hidden="1" customHeight="1">
      <c r="A170" s="122">
        <v>305</v>
      </c>
      <c r="B170" s="122">
        <v>1</v>
      </c>
      <c r="C170" s="184">
        <v>7535</v>
      </c>
      <c r="D170" s="398" t="s">
        <v>670</v>
      </c>
      <c r="E170" s="188" t="s">
        <v>671</v>
      </c>
      <c r="F170" s="187">
        <v>5507281186</v>
      </c>
      <c r="G170" s="125">
        <v>62</v>
      </c>
      <c r="H170" s="398" t="s">
        <v>1414</v>
      </c>
      <c r="I170" s="503" t="s">
        <v>1415</v>
      </c>
      <c r="J170" s="504" t="s">
        <v>477</v>
      </c>
      <c r="K170" s="175" t="s">
        <v>478</v>
      </c>
      <c r="L170" s="125">
        <v>6</v>
      </c>
      <c r="M170" s="188">
        <v>9</v>
      </c>
      <c r="N170" s="188" t="s">
        <v>490</v>
      </c>
      <c r="O170" s="188" t="s">
        <v>481</v>
      </c>
      <c r="P170" s="553" t="s">
        <v>502</v>
      </c>
      <c r="Q170" s="553"/>
      <c r="R170" s="553"/>
      <c r="S170" s="530" t="s">
        <v>503</v>
      </c>
      <c r="T170" s="573" t="s">
        <v>504</v>
      </c>
      <c r="U170" s="574" t="s">
        <v>484</v>
      </c>
      <c r="V170" s="530" t="s">
        <v>505</v>
      </c>
      <c r="W170" s="575" t="s">
        <v>506</v>
      </c>
      <c r="X170" s="530" t="s">
        <v>484</v>
      </c>
      <c r="Y170" s="530" t="s">
        <v>484</v>
      </c>
      <c r="Z170" s="1097"/>
      <c r="AA170" s="1083"/>
      <c r="AB170" s="201"/>
      <c r="AC170" s="1010"/>
      <c r="AD170" s="1010"/>
      <c r="AE170" s="1010"/>
      <c r="AF170" s="1010"/>
      <c r="AG170" s="1018" t="s">
        <v>485</v>
      </c>
      <c r="AH170" s="1009"/>
      <c r="AK170" s="134"/>
      <c r="AM170" s="135"/>
      <c r="AO170" s="1024">
        <v>31.6</v>
      </c>
      <c r="AP170" s="137">
        <v>6.31</v>
      </c>
      <c r="AQ170" s="138">
        <v>58</v>
      </c>
      <c r="AR170" s="139">
        <f t="shared" si="85"/>
        <v>95.91</v>
      </c>
      <c r="AS170" s="140">
        <f t="shared" si="86"/>
        <v>5.0079239302694143</v>
      </c>
      <c r="AT170" s="141">
        <f t="shared" si="87"/>
        <v>290.45958795562603</v>
      </c>
      <c r="AU170" s="142">
        <f t="shared" si="88"/>
        <v>0.49136992691649822</v>
      </c>
      <c r="AV170" s="143">
        <v>25.4696</v>
      </c>
      <c r="AW170" s="143">
        <f t="shared" si="93"/>
        <v>80.599999999999994</v>
      </c>
      <c r="AX170" s="144">
        <v>4.5503999999999998</v>
      </c>
      <c r="AY170" s="145">
        <v>14.4</v>
      </c>
      <c r="AZ170" s="149" t="s">
        <v>487</v>
      </c>
      <c r="BA170" s="204">
        <v>5.2</v>
      </c>
      <c r="BB170" s="205">
        <v>1.2999999999999999E-2</v>
      </c>
      <c r="BC170" s="148"/>
      <c r="BD170" s="148"/>
      <c r="BE170" s="149"/>
      <c r="BF170" s="149"/>
      <c r="BG170" s="145"/>
      <c r="BH170" s="149"/>
      <c r="BJ170" s="149">
        <v>53.1</v>
      </c>
      <c r="BK170" s="149">
        <v>46.3</v>
      </c>
      <c r="BL170" s="150">
        <v>1.146868250539957</v>
      </c>
      <c r="BM170" s="206">
        <v>0.28000000000000003</v>
      </c>
      <c r="BN170" s="153">
        <f t="shared" ref="BN170:BN175" si="94">BM170*100/AO170</f>
        <v>0.88607594936708867</v>
      </c>
      <c r="BO170" s="149" t="s">
        <v>487</v>
      </c>
      <c r="BP170" s="145">
        <v>22.349999999999998</v>
      </c>
      <c r="BQ170" s="217">
        <v>37.950000000000003</v>
      </c>
      <c r="BR170" s="152"/>
      <c r="BS170" s="153">
        <f t="shared" si="89"/>
        <v>54.2</v>
      </c>
      <c r="BT170" s="152">
        <v>92.4</v>
      </c>
      <c r="BU170" s="218">
        <v>7610</v>
      </c>
      <c r="BV170" s="152">
        <f>100-BT170</f>
        <v>7.5999999999999943</v>
      </c>
      <c r="BW170" s="1039">
        <f t="shared" si="91"/>
        <v>6.1333199999999994</v>
      </c>
      <c r="BX170" s="152">
        <v>14.1</v>
      </c>
      <c r="BY170" s="145">
        <f>BX170*AP170/100</f>
        <v>0.88970999999999989</v>
      </c>
      <c r="BZ170" s="152">
        <v>40.1</v>
      </c>
      <c r="CA170" s="145">
        <f>BZ170*AP170/100</f>
        <v>2.5303100000000001</v>
      </c>
      <c r="CB170" s="152">
        <v>43</v>
      </c>
      <c r="CC170" s="145">
        <f>CB170*AP170/100</f>
        <v>2.7132999999999998</v>
      </c>
      <c r="CD170" s="152"/>
      <c r="CL170" s="143">
        <f t="shared" si="90"/>
        <v>0.35162094763092266</v>
      </c>
      <c r="CM170" s="145"/>
      <c r="CN170" s="145"/>
      <c r="CO170" s="145"/>
      <c r="CP170" s="148"/>
      <c r="CQ170" s="149"/>
      <c r="CR170" s="149"/>
      <c r="CS170" s="149"/>
      <c r="CT170" s="145"/>
      <c r="CU170" s="145"/>
      <c r="CV170" s="145"/>
      <c r="CW170" s="145"/>
      <c r="CX170" s="145"/>
      <c r="CY170" s="209"/>
      <c r="CZ170" s="145"/>
      <c r="DA170" s="209">
        <v>7</v>
      </c>
      <c r="DB170" s="149" t="s">
        <v>1237</v>
      </c>
      <c r="DE170" s="125"/>
      <c r="DF170" s="125"/>
      <c r="DG170" s="125"/>
      <c r="DH170" s="414"/>
      <c r="DI170" s="296" t="s">
        <v>489</v>
      </c>
      <c r="DJ170" s="220" t="s">
        <v>485</v>
      </c>
      <c r="DK170" s="162">
        <v>2</v>
      </c>
      <c r="DL170" s="166"/>
      <c r="DM170" s="166"/>
      <c r="DN170" s="166" t="s">
        <v>686</v>
      </c>
      <c r="DO170" s="166"/>
      <c r="DP170" s="168"/>
      <c r="DQ170" s="166"/>
      <c r="DR170" s="165" t="s">
        <v>490</v>
      </c>
      <c r="DS170" s="125" t="s">
        <v>490</v>
      </c>
      <c r="DT170" s="125">
        <v>222</v>
      </c>
      <c r="DU170" s="125">
        <v>52.7</v>
      </c>
      <c r="DV170" s="125">
        <v>47.3</v>
      </c>
      <c r="DW170" s="125">
        <v>1.7</v>
      </c>
      <c r="DX170" s="125">
        <v>129.69999999999999</v>
      </c>
      <c r="DY170" s="125">
        <v>80.900000000000006</v>
      </c>
      <c r="DZ170" s="125">
        <v>3.63</v>
      </c>
      <c r="EA170" s="125">
        <v>0</v>
      </c>
      <c r="EC170" s="166"/>
      <c r="ED170" s="166">
        <v>9</v>
      </c>
      <c r="EE170" s="166">
        <v>6</v>
      </c>
      <c r="EF170" s="166"/>
      <c r="EG170" s="166">
        <v>2</v>
      </c>
      <c r="EH170" s="166">
        <v>1</v>
      </c>
      <c r="EI170" s="166">
        <v>187</v>
      </c>
      <c r="EJ170" s="166">
        <v>100</v>
      </c>
      <c r="EK170" s="167">
        <f t="shared" si="84"/>
        <v>28.596757127741714</v>
      </c>
      <c r="EL170" s="166">
        <v>2</v>
      </c>
      <c r="EM170" s="168">
        <v>43025</v>
      </c>
      <c r="EN170" s="166">
        <v>3</v>
      </c>
      <c r="EO170" s="166">
        <v>1</v>
      </c>
      <c r="EP170" s="166">
        <v>4</v>
      </c>
      <c r="EQ170" s="1230">
        <v>42887</v>
      </c>
      <c r="ER170" s="506">
        <v>7535</v>
      </c>
      <c r="ES170" s="1083">
        <v>75</v>
      </c>
      <c r="ET170" s="1008">
        <v>7153</v>
      </c>
      <c r="EU170" s="1083">
        <v>2</v>
      </c>
      <c r="EV170" s="1074">
        <v>190.74666666666667</v>
      </c>
      <c r="EW170" s="1074"/>
      <c r="EX170" s="1158">
        <v>190.74666666666667</v>
      </c>
      <c r="EY170" s="1163"/>
      <c r="EZ170" s="1083"/>
      <c r="FA170" s="1083"/>
      <c r="FB170" s="1083"/>
      <c r="FC170" s="1083"/>
      <c r="FD170" s="1135"/>
      <c r="FE170" s="1135"/>
      <c r="FF170" s="1135"/>
      <c r="FG170" s="972"/>
      <c r="FH170" s="1112">
        <v>1.1638473367817699</v>
      </c>
      <c r="FI170" s="675"/>
      <c r="FJ170" s="676">
        <v>222</v>
      </c>
      <c r="FK170" s="1154" t="s">
        <v>485</v>
      </c>
      <c r="FL170" s="133"/>
      <c r="FM170" s="122"/>
      <c r="FQ170" s="173">
        <f>DT170/1000</f>
        <v>0.222</v>
      </c>
      <c r="FR170" s="222">
        <f t="shared" si="92"/>
        <v>1.1638473367817699</v>
      </c>
      <c r="FS170" s="222"/>
      <c r="FT170" s="223"/>
      <c r="FU170" s="223"/>
      <c r="FV170" s="223"/>
      <c r="GF170" s="175"/>
      <c r="GJ170" s="991"/>
      <c r="GK170" s="214">
        <v>43074</v>
      </c>
      <c r="GL170" s="1260" t="s">
        <v>497</v>
      </c>
      <c r="GM170" s="1231">
        <f t="shared" si="83"/>
        <v>6</v>
      </c>
      <c r="GN170" s="1147"/>
      <c r="GP170" s="340">
        <v>1.7</v>
      </c>
      <c r="GR170" s="991"/>
      <c r="GS170" s="991"/>
      <c r="GT170" s="991"/>
      <c r="GU170" s="122"/>
      <c r="HI170" s="991"/>
      <c r="HJ170" s="991"/>
      <c r="HK170" s="991"/>
      <c r="HL170" s="991"/>
      <c r="HM170" s="991"/>
      <c r="HN170" s="991"/>
      <c r="HO170" s="1022"/>
      <c r="HP170" s="1022"/>
      <c r="HQ170" s="991"/>
      <c r="HR170" s="991"/>
      <c r="HS170" s="991"/>
      <c r="HT170" s="991"/>
      <c r="HU170" s="991"/>
      <c r="HV170" s="991"/>
      <c r="HW170" s="991"/>
      <c r="HX170" s="991"/>
      <c r="HY170" s="991"/>
      <c r="HZ170" s="991"/>
      <c r="IA170" s="991"/>
      <c r="IB170" s="1022"/>
      <c r="IC170" s="991"/>
      <c r="ID170" s="991"/>
      <c r="IE170" s="991"/>
      <c r="IF170" s="991"/>
      <c r="IG170" s="991"/>
      <c r="IH170" s="991"/>
      <c r="II170" s="991"/>
      <c r="IJ170" s="991"/>
      <c r="IK170" s="1022"/>
      <c r="IL170" s="991"/>
      <c r="IM170" s="991"/>
      <c r="IN170" s="1022"/>
      <c r="IO170" s="991"/>
      <c r="IP170" s="991"/>
      <c r="IQ170" s="991"/>
      <c r="IR170" s="991"/>
      <c r="IS170" s="991"/>
      <c r="IT170" s="1022"/>
      <c r="IU170" s="991"/>
      <c r="IV170" s="991"/>
      <c r="IW170" s="991"/>
      <c r="IX170" s="991"/>
      <c r="IY170" s="991"/>
      <c r="IZ170" s="991"/>
      <c r="JA170" s="991"/>
      <c r="JB170" s="991"/>
      <c r="JC170" s="991"/>
      <c r="JD170" s="991"/>
      <c r="JE170" s="991"/>
      <c r="JF170" s="991"/>
      <c r="JG170" s="125"/>
      <c r="JH170" s="125"/>
      <c r="JI170" s="125"/>
      <c r="JJ170" s="993"/>
      <c r="JK170" s="993"/>
      <c r="JL170" s="993"/>
      <c r="JM170" s="993"/>
      <c r="JN170" s="993"/>
      <c r="JO170" s="993"/>
      <c r="JP170" s="993"/>
      <c r="JQ170" s="993"/>
      <c r="JR170" s="993"/>
      <c r="JS170" s="993"/>
      <c r="JT170" s="993"/>
      <c r="JU170" s="993"/>
      <c r="JV170" s="993"/>
      <c r="JW170" s="993"/>
      <c r="JX170" s="993"/>
      <c r="JY170" s="993"/>
      <c r="JZ170" s="993"/>
      <c r="KA170" s="993"/>
      <c r="KB170" s="993"/>
      <c r="KC170" s="993"/>
      <c r="KD170" s="993"/>
      <c r="KE170" s="993"/>
      <c r="KF170" s="993"/>
      <c r="KG170" s="993"/>
      <c r="KH170" s="993"/>
      <c r="KI170" s="993"/>
      <c r="KJ170" s="993"/>
      <c r="KK170" s="993"/>
      <c r="KL170" s="993"/>
      <c r="KM170" s="993"/>
      <c r="KN170" s="993"/>
      <c r="KO170" s="993"/>
      <c r="KP170" s="993"/>
      <c r="KQ170" s="993"/>
      <c r="KR170" s="993"/>
      <c r="KS170" s="993"/>
      <c r="KT170" s="993"/>
      <c r="KU170" s="993"/>
      <c r="KV170" s="993"/>
      <c r="KW170" s="993"/>
      <c r="KX170" s="993"/>
      <c r="KY170" s="993"/>
      <c r="KZ170" s="993"/>
      <c r="LA170" s="993"/>
      <c r="LB170" s="993"/>
      <c r="LC170" s="993"/>
      <c r="LD170" s="993"/>
      <c r="LE170" s="125"/>
      <c r="LF170" s="125"/>
      <c r="LG170" s="125"/>
      <c r="LH170" s="125"/>
      <c r="LI170" s="125"/>
      <c r="LJ170" s="125"/>
      <c r="LK170" s="125"/>
      <c r="LL170" s="125"/>
      <c r="LM170" s="125"/>
      <c r="LN170" s="125"/>
      <c r="LO170" s="125"/>
      <c r="LP170" s="125"/>
      <c r="LQ170" s="125"/>
      <c r="LR170" s="175"/>
      <c r="LS170" s="175"/>
      <c r="LT170" s="175"/>
      <c r="LU170" s="175"/>
      <c r="LV170" s="175"/>
      <c r="LW170" s="175"/>
      <c r="LX170" s="175"/>
      <c r="LY170" s="183"/>
      <c r="LZ170" s="183"/>
    </row>
    <row r="171" spans="1:338" ht="14.45" hidden="1" customHeight="1">
      <c r="A171" s="122">
        <v>198</v>
      </c>
      <c r="B171" s="122">
        <f>COUNTIFS($D$3:D171,D171,$F$3:F171,F171)</f>
        <v>1</v>
      </c>
      <c r="C171" s="520">
        <v>11042</v>
      </c>
      <c r="D171" s="422" t="s">
        <v>1420</v>
      </c>
      <c r="E171" s="186" t="s">
        <v>1323</v>
      </c>
      <c r="F171" s="521">
        <v>6359070212</v>
      </c>
      <c r="G171" s="125">
        <f>LEFT(H171,4)-CONCATENATE(19,LEFT(F171,2))</f>
        <v>56</v>
      </c>
      <c r="H171" s="422" t="s">
        <v>1421</v>
      </c>
      <c r="I171" s="224" t="s">
        <v>1422</v>
      </c>
      <c r="J171" s="190" t="s">
        <v>477</v>
      </c>
      <c r="K171" s="186" t="s">
        <v>478</v>
      </c>
      <c r="L171" s="225">
        <v>27</v>
      </c>
      <c r="M171" s="186" t="s">
        <v>521</v>
      </c>
      <c r="N171" s="186" t="s">
        <v>490</v>
      </c>
      <c r="O171" s="225"/>
      <c r="P171" s="225" t="s">
        <v>963</v>
      </c>
      <c r="Q171" s="192"/>
      <c r="R171" s="192"/>
      <c r="S171" s="378"/>
      <c r="T171" s="378"/>
      <c r="U171" s="378"/>
      <c r="V171" s="379" t="s">
        <v>766</v>
      </c>
      <c r="W171" s="380"/>
      <c r="X171" s="378"/>
      <c r="Y171" s="324"/>
      <c r="Z171" s="433"/>
      <c r="AA171" s="225" t="s">
        <v>1196</v>
      </c>
      <c r="AB171" s="125"/>
      <c r="AC171" s="1014">
        <v>208.9</v>
      </c>
      <c r="AD171" s="1014">
        <v>5600</v>
      </c>
      <c r="AE171" s="993"/>
      <c r="AF171" s="993"/>
      <c r="AG171" s="993" t="s">
        <v>507</v>
      </c>
      <c r="AH171" s="1014">
        <v>600</v>
      </c>
      <c r="AI171" t="s">
        <v>769</v>
      </c>
      <c r="AO171" s="1024">
        <v>28</v>
      </c>
      <c r="AP171" s="137">
        <v>65.900000000000006</v>
      </c>
      <c r="AQ171" s="138">
        <v>5.6</v>
      </c>
      <c r="AR171" s="139">
        <f t="shared" si="85"/>
        <v>99.5</v>
      </c>
      <c r="AS171" s="140">
        <f t="shared" si="86"/>
        <v>0.42488619119878601</v>
      </c>
      <c r="AT171" s="141">
        <f t="shared" si="87"/>
        <v>2.3793626707132014</v>
      </c>
      <c r="AU171" s="142">
        <f t="shared" si="88"/>
        <v>0.39160839160839161</v>
      </c>
      <c r="AV171" s="143">
        <v>25.564</v>
      </c>
      <c r="AW171" s="143">
        <f t="shared" si="93"/>
        <v>91.3</v>
      </c>
      <c r="AX171" s="144">
        <v>1.036</v>
      </c>
      <c r="AY171" s="143">
        <v>3.7</v>
      </c>
      <c r="AZ171" s="122" t="s">
        <v>487</v>
      </c>
      <c r="BA171" s="204">
        <v>8</v>
      </c>
      <c r="BB171" s="147" t="s">
        <v>487</v>
      </c>
      <c r="BC171" s="158">
        <v>0</v>
      </c>
      <c r="BG171" s="233">
        <v>5570.588235294118</v>
      </c>
      <c r="BH171" s="122" t="s">
        <v>487</v>
      </c>
      <c r="BI171" s="234" t="s">
        <v>487</v>
      </c>
      <c r="BJ171" s="122">
        <v>48.7</v>
      </c>
      <c r="BK171" s="122">
        <v>51.3</v>
      </c>
      <c r="BL171" s="150">
        <f>BJ171/BK171</f>
        <v>0.94931773879142312</v>
      </c>
      <c r="BM171" s="206">
        <v>0.5</v>
      </c>
      <c r="BN171" s="153">
        <f t="shared" si="94"/>
        <v>1.7857142857142858</v>
      </c>
      <c r="BO171" s="122" t="s">
        <v>487</v>
      </c>
      <c r="BP171" s="122">
        <v>39.4</v>
      </c>
      <c r="BQ171" s="147">
        <v>30</v>
      </c>
      <c r="BR171" s="158">
        <v>56505</v>
      </c>
      <c r="BS171" s="153">
        <f t="shared" si="89"/>
        <v>41.3</v>
      </c>
      <c r="BT171" s="158">
        <v>91.2</v>
      </c>
      <c r="BU171" s="158">
        <v>9862</v>
      </c>
      <c r="BV171" s="153">
        <f>100-BT171</f>
        <v>8.7999999999999972</v>
      </c>
      <c r="BW171" s="1039">
        <f t="shared" si="91"/>
        <v>65.109200000000016</v>
      </c>
      <c r="BX171" s="158">
        <v>20.100000000000001</v>
      </c>
      <c r="BY171" s="145">
        <f>BX171*AP171/100</f>
        <v>13.245900000000001</v>
      </c>
      <c r="BZ171" s="158">
        <v>21.2</v>
      </c>
      <c r="CA171" s="145">
        <f>BZ171*AP171/100</f>
        <v>13.970800000000002</v>
      </c>
      <c r="CB171" s="158">
        <v>57.5</v>
      </c>
      <c r="CC171" s="145">
        <f>CB171*AP171/100</f>
        <v>37.892500000000005</v>
      </c>
      <c r="CD171" s="158">
        <v>0.9</v>
      </c>
      <c r="CL171" s="143">
        <f t="shared" si="90"/>
        <v>0.94811320754716988</v>
      </c>
      <c r="CM171" s="145"/>
      <c r="CN171" s="145"/>
      <c r="CO171" s="145"/>
      <c r="CT171" s="145">
        <v>53.2</v>
      </c>
      <c r="CU171" s="236"/>
      <c r="CV171" s="236"/>
      <c r="CW171" s="145"/>
      <c r="CX171" s="145"/>
      <c r="CZ171" s="145"/>
      <c r="DA171" s="209">
        <v>3</v>
      </c>
      <c r="DB171" s="237" t="s">
        <v>300</v>
      </c>
      <c r="DC171" s="383"/>
      <c r="DD171" s="239" t="s">
        <v>1383</v>
      </c>
      <c r="DE171" s="125"/>
      <c r="DF171" s="125"/>
      <c r="DG171" s="125"/>
      <c r="DH171" s="414"/>
      <c r="DI171" s="125" t="s">
        <v>515</v>
      </c>
      <c r="DJ171" s="240" t="s">
        <v>507</v>
      </c>
      <c r="DK171" s="166">
        <v>2</v>
      </c>
      <c r="DL171" s="166"/>
      <c r="DM171" s="166" t="s">
        <v>1423</v>
      </c>
      <c r="DN171" s="164">
        <v>0</v>
      </c>
      <c r="DO171" s="166"/>
      <c r="DP171" s="166"/>
      <c r="DQ171" s="166"/>
      <c r="DR171" s="165" t="s">
        <v>490</v>
      </c>
      <c r="DS171" s="125" t="s">
        <v>490</v>
      </c>
      <c r="DT171" s="125" t="s">
        <v>490</v>
      </c>
      <c r="DU171" s="125" t="s">
        <v>490</v>
      </c>
      <c r="DV171" s="125" t="s">
        <v>490</v>
      </c>
      <c r="DW171" s="125" t="s">
        <v>490</v>
      </c>
      <c r="DX171" s="125" t="s">
        <v>490</v>
      </c>
      <c r="DY171" s="125" t="s">
        <v>490</v>
      </c>
      <c r="DZ171" s="125" t="s">
        <v>490</v>
      </c>
      <c r="EA171" s="125" t="s">
        <v>490</v>
      </c>
      <c r="EC171" s="242"/>
      <c r="ED171" s="242"/>
      <c r="EE171" s="166">
        <v>27</v>
      </c>
      <c r="EF171" s="166">
        <v>40</v>
      </c>
      <c r="EG171" s="163">
        <v>3</v>
      </c>
      <c r="EH171" s="166">
        <v>1</v>
      </c>
      <c r="EI171" s="166" t="s">
        <v>490</v>
      </c>
      <c r="EJ171" s="166" t="s">
        <v>490</v>
      </c>
      <c r="EK171" s="167" t="s">
        <v>490</v>
      </c>
      <c r="EL171" s="166">
        <v>2</v>
      </c>
      <c r="EM171" s="166"/>
      <c r="EN171" s="166">
        <v>2</v>
      </c>
      <c r="EO171" s="166">
        <v>1</v>
      </c>
      <c r="EP171" s="242"/>
      <c r="EQ171" s="1230">
        <v>43435</v>
      </c>
      <c r="ER171" s="559">
        <v>11042</v>
      </c>
      <c r="ES171" s="1109">
        <v>75</v>
      </c>
      <c r="ET171" s="1109">
        <v>6306</v>
      </c>
      <c r="EU171" s="1109">
        <v>4000</v>
      </c>
      <c r="EV171" s="1109">
        <v>38220</v>
      </c>
      <c r="EW171" s="1109">
        <v>1437</v>
      </c>
      <c r="EX171" s="634">
        <f>EW171/EU171*EV171/ES171</f>
        <v>183.07380000000001</v>
      </c>
      <c r="EY171" s="1075">
        <f>L171*EX171</f>
        <v>4942.9926000000005</v>
      </c>
      <c r="EZ171" s="1009"/>
      <c r="FA171" s="1009"/>
      <c r="FB171" s="1009"/>
      <c r="FC171" s="1009"/>
      <c r="FD171" s="1068"/>
      <c r="FE171" s="1068"/>
      <c r="FF171" s="1068"/>
      <c r="FG171" s="635"/>
      <c r="FH171" s="1084"/>
      <c r="FI171" s="518"/>
      <c r="FJ171" s="519"/>
      <c r="FK171" s="1017"/>
      <c r="FL171" s="133"/>
      <c r="FM171" s="122"/>
      <c r="FN171" s="213">
        <f>AC171/1000</f>
        <v>0.2089</v>
      </c>
      <c r="FP171" s="141">
        <f>EW171*100/ET171</f>
        <v>22.787821122740247</v>
      </c>
      <c r="FQ171" s="247">
        <f>EX171/1000</f>
        <v>0.18307380000000001</v>
      </c>
      <c r="FR171" s="222"/>
      <c r="FS171" s="174">
        <v>12</v>
      </c>
      <c r="FT171" s="223" t="s">
        <v>490</v>
      </c>
      <c r="FU171" s="223" t="s">
        <v>1218</v>
      </c>
      <c r="FV171" s="223" t="s">
        <v>1424</v>
      </c>
      <c r="FW171" s="166">
        <v>0</v>
      </c>
      <c r="FX171" s="166">
        <v>0</v>
      </c>
      <c r="FY171" s="166">
        <v>0</v>
      </c>
      <c r="FZ171" s="345" t="s">
        <v>832</v>
      </c>
      <c r="GA171" s="166"/>
      <c r="GB171" s="166"/>
      <c r="GC171" s="166"/>
      <c r="GD171" s="166">
        <v>1</v>
      </c>
      <c r="GE171" s="166" t="s">
        <v>1425</v>
      </c>
      <c r="GF171" s="345" t="s">
        <v>1426</v>
      </c>
      <c r="GG171" s="166">
        <v>0</v>
      </c>
      <c r="GH171" s="345">
        <v>0</v>
      </c>
      <c r="GI171" s="345" t="s">
        <v>1427</v>
      </c>
      <c r="GJ171" s="1209"/>
      <c r="GK171" s="528">
        <v>43621</v>
      </c>
      <c r="GL171" s="1236" t="s">
        <v>497</v>
      </c>
      <c r="GM171" s="1231">
        <f t="shared" si="83"/>
        <v>6</v>
      </c>
      <c r="GN171" s="1210" t="s">
        <v>760</v>
      </c>
      <c r="GO171" s="166"/>
      <c r="GP171" s="179">
        <v>0.72954792904999999</v>
      </c>
      <c r="GQ171" s="166"/>
      <c r="GR171" s="1050"/>
      <c r="GS171" s="1050"/>
      <c r="GT171" s="1050"/>
      <c r="GU171" s="122"/>
      <c r="HI171" s="991"/>
      <c r="JD171" s="122"/>
      <c r="JG171" s="125"/>
      <c r="JH171" s="125"/>
      <c r="JI171" s="125"/>
      <c r="JJ171" s="1050"/>
      <c r="JK171" s="1050"/>
      <c r="JL171" s="1050"/>
      <c r="JM171" s="1050"/>
      <c r="JN171" s="1050"/>
      <c r="JO171" s="1050"/>
      <c r="JP171" s="1050"/>
      <c r="JQ171" s="1050"/>
      <c r="JR171" s="1050"/>
      <c r="JS171" s="1050"/>
      <c r="JT171" s="1050"/>
      <c r="JU171" s="1050"/>
      <c r="JV171" s="1050"/>
      <c r="JW171" s="1050"/>
      <c r="JX171" s="1050"/>
      <c r="JY171" s="1216"/>
      <c r="JZ171" s="1050"/>
      <c r="KA171" s="1050"/>
      <c r="KB171" s="1050"/>
      <c r="KC171" s="1050"/>
      <c r="KD171" s="1050"/>
      <c r="KE171" s="1050"/>
      <c r="KF171" s="1050"/>
      <c r="KG171" s="1050"/>
      <c r="KH171" s="1050"/>
      <c r="KI171" s="1050"/>
      <c r="KJ171" s="1050"/>
      <c r="KK171" s="1050"/>
      <c r="KL171" s="1050"/>
      <c r="KM171" s="1050"/>
      <c r="KN171" s="1050"/>
      <c r="KO171" s="1050"/>
      <c r="KP171" s="1050"/>
      <c r="KQ171" s="1050"/>
      <c r="KR171" s="1050"/>
      <c r="KS171" s="1050"/>
      <c r="KT171" s="1050"/>
      <c r="KU171" s="1050"/>
      <c r="KV171" s="1050"/>
      <c r="KW171" s="1050"/>
      <c r="KX171" s="1050"/>
      <c r="KY171" s="1050"/>
      <c r="KZ171" s="1050"/>
      <c r="LA171" s="1050"/>
      <c r="LB171" s="1050"/>
      <c r="LC171" s="1050"/>
      <c r="LD171" s="1050"/>
      <c r="LE171" s="125"/>
      <c r="LF171" s="125"/>
      <c r="LG171" s="125"/>
      <c r="LH171" s="125"/>
      <c r="LI171" s="125"/>
      <c r="LJ171" s="125"/>
      <c r="LK171" s="125"/>
      <c r="LL171" s="125"/>
      <c r="LM171" s="125"/>
      <c r="LN171" s="125"/>
      <c r="LO171" s="125"/>
      <c r="LP171" s="125"/>
      <c r="LQ171" s="125"/>
      <c r="LR171" s="175"/>
      <c r="LS171" s="175"/>
      <c r="LT171" s="175"/>
      <c r="LU171" s="175"/>
      <c r="LV171" s="175"/>
      <c r="LW171" s="175"/>
      <c r="LX171" s="175"/>
      <c r="LY171" s="183"/>
      <c r="LZ171" s="183"/>
    </row>
    <row r="172" spans="1:338" s="1351" customFormat="1" ht="14.45" hidden="1" customHeight="1">
      <c r="A172" s="209">
        <v>20</v>
      </c>
      <c r="B172" s="209">
        <f>COUNTIFS($D$3:D172,D172,$F$3:F172,F172)</f>
        <v>1</v>
      </c>
      <c r="C172" s="1396">
        <v>7852</v>
      </c>
      <c r="D172" s="256" t="s">
        <v>1416</v>
      </c>
      <c r="E172" s="525" t="s">
        <v>877</v>
      </c>
      <c r="F172" s="1366">
        <v>6359280849</v>
      </c>
      <c r="G172" s="164">
        <v>55</v>
      </c>
      <c r="H172" s="256" t="s">
        <v>1417</v>
      </c>
      <c r="I172" s="1367" t="s">
        <v>1418</v>
      </c>
      <c r="J172" s="1398" t="s">
        <v>477</v>
      </c>
      <c r="K172" s="1369" t="s">
        <v>478</v>
      </c>
      <c r="L172" s="525">
        <v>6</v>
      </c>
      <c r="M172" s="525" t="s">
        <v>932</v>
      </c>
      <c r="N172" s="525" t="s">
        <v>513</v>
      </c>
      <c r="O172" s="186"/>
      <c r="P172" s="192" t="s">
        <v>522</v>
      </c>
      <c r="Q172" s="192"/>
      <c r="R172" s="192"/>
      <c r="S172" s="197" t="s">
        <v>503</v>
      </c>
      <c r="T172" s="195" t="s">
        <v>523</v>
      </c>
      <c r="U172" s="196" t="s">
        <v>484</v>
      </c>
      <c r="V172" s="197" t="s">
        <v>505</v>
      </c>
      <c r="W172" s="198" t="s">
        <v>506</v>
      </c>
      <c r="X172" s="197" t="s">
        <v>484</v>
      </c>
      <c r="Y172" s="197" t="s">
        <v>484</v>
      </c>
      <c r="Z172" s="726"/>
      <c r="AA172" s="200"/>
      <c r="AB172" s="201"/>
      <c r="AC172" s="1010"/>
      <c r="AD172" s="1010"/>
      <c r="AE172" s="1010"/>
      <c r="AF172" s="1010"/>
      <c r="AG172" s="1018" t="s">
        <v>485</v>
      </c>
      <c r="AH172" s="133"/>
      <c r="AI172" s="122"/>
      <c r="AJ172" s="122"/>
      <c r="AK172" s="134"/>
      <c r="AL172" s="122"/>
      <c r="AM172" s="135"/>
      <c r="AN172" s="122"/>
      <c r="AO172" s="490">
        <v>16.899999999999999</v>
      </c>
      <c r="AP172" s="137">
        <v>45.1</v>
      </c>
      <c r="AQ172" s="138">
        <v>32.4</v>
      </c>
      <c r="AR172" s="139">
        <f t="shared" si="85"/>
        <v>94.4</v>
      </c>
      <c r="AS172" s="140">
        <f t="shared" si="86"/>
        <v>0.37472283813747226</v>
      </c>
      <c r="AT172" s="141">
        <f t="shared" si="87"/>
        <v>12.1410199556541</v>
      </c>
      <c r="AU172" s="142">
        <f t="shared" si="88"/>
        <v>0.21806451612903224</v>
      </c>
      <c r="AV172" s="143">
        <v>15.968809999999998</v>
      </c>
      <c r="AW172" s="143">
        <f t="shared" si="93"/>
        <v>94.49</v>
      </c>
      <c r="AX172" s="144">
        <v>8.6190000000000003E-2</v>
      </c>
      <c r="AY172" s="145">
        <v>0.51</v>
      </c>
      <c r="AZ172" s="149" t="s">
        <v>487</v>
      </c>
      <c r="BA172" s="204">
        <v>19.28</v>
      </c>
      <c r="BB172" s="205">
        <v>3.5000000000000003E-2</v>
      </c>
      <c r="BC172" s="148"/>
      <c r="BD172" s="148"/>
      <c r="BE172" s="149"/>
      <c r="BF172" s="149"/>
      <c r="BG172" s="145"/>
      <c r="BH172" s="149"/>
      <c r="BI172" s="147"/>
      <c r="BJ172" s="149">
        <v>60.2</v>
      </c>
      <c r="BK172" s="149">
        <v>39.700000000000003</v>
      </c>
      <c r="BL172" s="150">
        <v>1.5163727959697733</v>
      </c>
      <c r="BM172" s="206">
        <v>0.68</v>
      </c>
      <c r="BN172" s="153">
        <f t="shared" si="94"/>
        <v>4.0236686390532546</v>
      </c>
      <c r="BO172" s="149" t="s">
        <v>487</v>
      </c>
      <c r="BP172" s="145">
        <v>18.55</v>
      </c>
      <c r="BQ172" s="217">
        <v>10.35</v>
      </c>
      <c r="BR172" s="152"/>
      <c r="BS172" s="153">
        <f t="shared" si="89"/>
        <v>95.6</v>
      </c>
      <c r="BT172" s="152">
        <v>99.8</v>
      </c>
      <c r="BU172" s="218">
        <v>5797.2972972972966</v>
      </c>
      <c r="BV172" s="152">
        <f>100-BT172</f>
        <v>0.20000000000000284</v>
      </c>
      <c r="BW172" s="1039">
        <f t="shared" si="91"/>
        <v>43.900339999999993</v>
      </c>
      <c r="BX172" s="152">
        <v>14.8</v>
      </c>
      <c r="BY172" s="145">
        <f>BX172*AP172/100</f>
        <v>6.6748000000000003</v>
      </c>
      <c r="BZ172" s="152">
        <v>80.8</v>
      </c>
      <c r="CA172" s="145">
        <f>BZ172*AP172/100</f>
        <v>36.440799999999996</v>
      </c>
      <c r="CB172" s="152">
        <v>1.74</v>
      </c>
      <c r="CC172" s="145">
        <f>CB172*AP172/100</f>
        <v>0.78473999999999999</v>
      </c>
      <c r="CD172" s="152"/>
      <c r="CE172" s="122"/>
      <c r="CF172" s="122"/>
      <c r="CG172" s="122"/>
      <c r="CH172" s="122"/>
      <c r="CI172" s="122"/>
      <c r="CJ172" s="122"/>
      <c r="CK172" s="122"/>
      <c r="CL172" s="157">
        <f t="shared" si="90"/>
        <v>0.18316831683168319</v>
      </c>
      <c r="CM172" s="145"/>
      <c r="CN172" s="145"/>
      <c r="CO172" s="145"/>
      <c r="CP172" s="148"/>
      <c r="CQ172" s="149"/>
      <c r="CR172" s="149"/>
      <c r="CS172" s="149"/>
      <c r="CT172" s="145"/>
      <c r="CU172" s="145"/>
      <c r="CV172" s="145"/>
      <c r="CW172" s="145"/>
      <c r="CX172" s="145"/>
      <c r="CY172" s="209"/>
      <c r="CZ172" s="145"/>
      <c r="DA172" s="209">
        <v>7</v>
      </c>
      <c r="DB172" s="149" t="s">
        <v>514</v>
      </c>
      <c r="DC172" s="159"/>
      <c r="DD172" s="159"/>
      <c r="DE172" s="125"/>
      <c r="DF172" s="125"/>
      <c r="DG172" s="125"/>
      <c r="DH172" s="414"/>
      <c r="DI172" s="1412" t="s">
        <v>515</v>
      </c>
      <c r="DJ172" s="1353" t="s">
        <v>485</v>
      </c>
      <c r="DK172" s="162">
        <v>2</v>
      </c>
      <c r="DL172" s="166"/>
      <c r="DM172" s="166"/>
      <c r="DN172" s="164" t="s">
        <v>516</v>
      </c>
      <c r="DO172" s="166"/>
      <c r="DP172" s="1344"/>
      <c r="DQ172" s="166"/>
      <c r="DR172" s="165">
        <v>4.2</v>
      </c>
      <c r="DS172" s="125" t="s">
        <v>490</v>
      </c>
      <c r="DT172" s="125" t="s">
        <v>490</v>
      </c>
      <c r="DU172" s="125" t="s">
        <v>490</v>
      </c>
      <c r="DV172" s="125" t="s">
        <v>490</v>
      </c>
      <c r="DW172" s="125">
        <v>3</v>
      </c>
      <c r="DX172" s="125">
        <v>48200</v>
      </c>
      <c r="DY172" s="125" t="s">
        <v>490</v>
      </c>
      <c r="DZ172" s="125">
        <v>12.58</v>
      </c>
      <c r="EA172" s="125">
        <v>0</v>
      </c>
      <c r="EB172" s="122"/>
      <c r="EC172" s="166"/>
      <c r="ED172" s="166" t="s">
        <v>932</v>
      </c>
      <c r="EE172" s="166">
        <v>6</v>
      </c>
      <c r="EF172" s="166"/>
      <c r="EG172" s="166">
        <v>2</v>
      </c>
      <c r="EH172" s="166">
        <v>0</v>
      </c>
      <c r="EI172" s="166">
        <v>160</v>
      </c>
      <c r="EJ172" s="166">
        <v>51</v>
      </c>
      <c r="EK172" s="167">
        <f>EJ172/(EI172*EI172*0.01*0.01)</f>
        <v>19.921875</v>
      </c>
      <c r="EL172" s="166">
        <v>0</v>
      </c>
      <c r="EM172" s="1344" t="s">
        <v>490</v>
      </c>
      <c r="EN172" s="166">
        <v>2</v>
      </c>
      <c r="EO172" s="166">
        <v>1</v>
      </c>
      <c r="EP172" s="166">
        <v>4</v>
      </c>
      <c r="EQ172" s="1404">
        <v>42943</v>
      </c>
      <c r="ER172" s="758">
        <v>7852</v>
      </c>
      <c r="ES172" s="1008">
        <v>75</v>
      </c>
      <c r="ET172" s="1008">
        <v>505000</v>
      </c>
      <c r="EU172" s="1083">
        <v>2</v>
      </c>
      <c r="EV172" s="1074">
        <v>13466.666666666666</v>
      </c>
      <c r="EW172" s="1083">
        <v>395987</v>
      </c>
      <c r="EX172" s="695">
        <v>10559.653333333334</v>
      </c>
      <c r="EY172" s="1075">
        <v>63357.919999999998</v>
      </c>
      <c r="EZ172" s="1083"/>
      <c r="FA172" s="1083"/>
      <c r="FB172" s="1083"/>
      <c r="FC172" s="1083"/>
      <c r="FD172" s="1135"/>
      <c r="FE172" s="1135"/>
      <c r="FF172" s="1135"/>
      <c r="FG172" s="755"/>
      <c r="FH172" s="1112" t="e">
        <v>#VALUE!</v>
      </c>
      <c r="FI172" s="675"/>
      <c r="FJ172" s="676" t="s">
        <v>1419</v>
      </c>
      <c r="FK172" s="1154"/>
      <c r="FL172" s="133"/>
      <c r="FM172" s="172">
        <v>78.413267326732679</v>
      </c>
      <c r="FN172" s="213">
        <f>EX172/1000</f>
        <v>10.559653333333333</v>
      </c>
      <c r="FO172" s="133"/>
      <c r="FP172" s="172">
        <v>78.413267326732679</v>
      </c>
      <c r="FQ172" s="213">
        <v>10.559653333333333</v>
      </c>
      <c r="FR172" s="133"/>
      <c r="FS172" s="133"/>
      <c r="FT172" s="175"/>
      <c r="FU172" s="175"/>
      <c r="FV172" s="175"/>
      <c r="FW172" s="125"/>
      <c r="FX172" s="125"/>
      <c r="FY172" s="125"/>
      <c r="FZ172" s="175"/>
      <c r="GA172" s="175"/>
      <c r="GB172" s="175"/>
      <c r="GC172" s="175"/>
      <c r="GD172" s="125"/>
      <c r="GE172" s="175"/>
      <c r="GF172" s="175"/>
      <c r="GG172" s="125"/>
      <c r="GH172" s="175"/>
      <c r="GI172" s="175"/>
      <c r="GJ172" s="1061"/>
      <c r="GK172" s="528">
        <v>43130</v>
      </c>
      <c r="GL172" s="1411" t="s">
        <v>497</v>
      </c>
      <c r="GM172" s="1406">
        <f t="shared" si="83"/>
        <v>6</v>
      </c>
      <c r="GN172" s="1147"/>
      <c r="GO172" s="125"/>
      <c r="GP172" s="340">
        <v>3</v>
      </c>
      <c r="GQ172" s="125"/>
      <c r="GR172" s="991"/>
      <c r="GS172" s="991"/>
      <c r="GT172" s="991"/>
      <c r="GU172" s="122"/>
      <c r="GV172" s="125"/>
      <c r="GW172" s="125"/>
      <c r="GX172" s="125"/>
      <c r="GY172" s="125"/>
      <c r="GZ172" s="125"/>
      <c r="HA172" s="125"/>
      <c r="HB172" s="125"/>
      <c r="HC172" s="125"/>
      <c r="HD172" s="125"/>
      <c r="HE172" s="125"/>
      <c r="HF172" s="125"/>
      <c r="HG172" s="125"/>
      <c r="HH172" s="125"/>
      <c r="HI172" s="122"/>
      <c r="HJ172" s="122"/>
      <c r="HK172" s="122"/>
      <c r="HL172" s="122"/>
      <c r="HM172" s="122"/>
      <c r="HN172" s="122"/>
      <c r="HO172" s="135"/>
      <c r="HP172" s="135"/>
      <c r="HQ172" s="122"/>
      <c r="HR172" s="122"/>
      <c r="HS172" s="122"/>
      <c r="HT172" s="122"/>
      <c r="HU172" s="122"/>
      <c r="HV172" s="122"/>
      <c r="HW172" s="122"/>
      <c r="HX172" s="122"/>
      <c r="HY172" s="122"/>
      <c r="HZ172" s="122"/>
      <c r="IA172" s="122"/>
      <c r="IB172" s="135"/>
      <c r="IC172" s="122"/>
      <c r="ID172" s="122"/>
      <c r="IE172" s="122"/>
      <c r="IF172" s="122"/>
      <c r="IG172" s="122"/>
      <c r="IH172" s="122"/>
      <c r="II172" s="122"/>
      <c r="IJ172" s="122"/>
      <c r="IK172" s="135"/>
      <c r="IL172" s="122"/>
      <c r="IM172" s="122"/>
      <c r="IN172" s="135"/>
      <c r="IO172" s="122"/>
      <c r="IP172" s="122"/>
      <c r="IQ172" s="122"/>
      <c r="IR172" s="122"/>
      <c r="IS172" s="122"/>
      <c r="IT172" s="135"/>
      <c r="IU172" s="122"/>
      <c r="IV172" s="122"/>
      <c r="IW172" s="122"/>
      <c r="IX172" s="122"/>
      <c r="IY172" s="122"/>
      <c r="IZ172" s="122"/>
      <c r="JA172" s="122"/>
      <c r="JB172" s="122"/>
      <c r="JC172" s="122"/>
      <c r="JD172" s="122"/>
      <c r="JE172" s="122"/>
      <c r="JF172" s="122"/>
      <c r="JG172" s="164" t="s">
        <v>497</v>
      </c>
      <c r="JH172" s="164" t="s">
        <v>2134</v>
      </c>
      <c r="JI172" s="164"/>
      <c r="JJ172" s="993"/>
      <c r="JK172" s="993"/>
      <c r="JL172" s="993"/>
      <c r="JM172" s="993"/>
      <c r="JN172" s="993"/>
      <c r="JO172" s="993"/>
      <c r="JP172" s="993"/>
      <c r="JQ172" s="993"/>
      <c r="JR172" s="993"/>
      <c r="JS172" s="993"/>
      <c r="JT172" s="993"/>
      <c r="JU172" s="993"/>
      <c r="JV172" s="993"/>
      <c r="JW172" s="993"/>
      <c r="JX172" s="993"/>
      <c r="JY172" s="993"/>
      <c r="JZ172" s="993"/>
      <c r="KA172" s="993"/>
      <c r="KB172" s="993"/>
      <c r="KC172" s="993"/>
      <c r="KD172" s="993"/>
      <c r="KE172" s="993"/>
      <c r="KF172" s="993"/>
      <c r="KG172" s="993"/>
      <c r="KH172" s="993"/>
      <c r="KI172" s="993"/>
      <c r="KJ172" s="993"/>
      <c r="KK172" s="993"/>
      <c r="KL172" s="993"/>
      <c r="KM172" s="993"/>
      <c r="KN172" s="993"/>
      <c r="KO172" s="993"/>
      <c r="KP172" s="993"/>
      <c r="KQ172" s="993"/>
      <c r="KR172" s="993"/>
      <c r="KS172" s="993"/>
      <c r="KT172" s="993"/>
      <c r="KU172" s="993"/>
      <c r="KV172" s="993"/>
      <c r="KW172" s="993"/>
      <c r="KX172" s="993"/>
      <c r="KY172" s="993"/>
      <c r="KZ172" s="993"/>
      <c r="LA172" s="993"/>
      <c r="LB172" s="993"/>
      <c r="LC172" s="993"/>
      <c r="LD172" s="993"/>
      <c r="LE172" s="164" t="s">
        <v>2125</v>
      </c>
      <c r="LF172" s="164" t="s">
        <v>2085</v>
      </c>
      <c r="LG172" s="164">
        <v>10</v>
      </c>
      <c r="LH172" s="164" t="s">
        <v>484</v>
      </c>
      <c r="LI172" s="164" t="s">
        <v>2085</v>
      </c>
      <c r="LJ172" s="164" t="s">
        <v>484</v>
      </c>
      <c r="LK172" s="164" t="s">
        <v>484</v>
      </c>
      <c r="LL172" s="164" t="s">
        <v>484</v>
      </c>
      <c r="LM172" s="164">
        <v>0</v>
      </c>
      <c r="LN172" s="164" t="s">
        <v>2107</v>
      </c>
      <c r="LO172" s="164"/>
      <c r="LP172" s="164"/>
      <c r="LQ172" s="164"/>
      <c r="LR172" s="878"/>
      <c r="LS172" s="878"/>
      <c r="LT172" s="878"/>
      <c r="LU172" s="878"/>
      <c r="LV172" s="878"/>
      <c r="LW172" s="878"/>
      <c r="LX172" s="878" t="s">
        <v>484</v>
      </c>
      <c r="LY172" s="878" t="s">
        <v>484</v>
      </c>
      <c r="LZ172" s="878" t="s">
        <v>484</v>
      </c>
    </row>
    <row r="173" spans="1:338" ht="14.45" hidden="1" customHeight="1">
      <c r="A173" s="122">
        <v>109</v>
      </c>
      <c r="B173" s="122">
        <f>COUNTIFS($D$3:D173,D173,$F$3:F173,F173)</f>
        <v>1</v>
      </c>
      <c r="C173" s="520">
        <v>8655</v>
      </c>
      <c r="D173" s="422" t="s">
        <v>1429</v>
      </c>
      <c r="E173" s="186" t="s">
        <v>1430</v>
      </c>
      <c r="F173" s="521">
        <v>5459171278</v>
      </c>
      <c r="G173" s="125">
        <v>64</v>
      </c>
      <c r="H173" s="422" t="s">
        <v>1147</v>
      </c>
      <c r="I173" s="189" t="s">
        <v>1431</v>
      </c>
      <c r="J173" s="190" t="s">
        <v>477</v>
      </c>
      <c r="K173" s="352" t="s">
        <v>478</v>
      </c>
      <c r="L173" s="225">
        <v>29</v>
      </c>
      <c r="M173" s="186">
        <v>1</v>
      </c>
      <c r="N173" s="186" t="s">
        <v>490</v>
      </c>
      <c r="O173" s="225"/>
      <c r="P173" s="186" t="s">
        <v>703</v>
      </c>
      <c r="Q173" s="225"/>
      <c r="R173" s="225"/>
      <c r="S173" s="694" t="s">
        <v>481</v>
      </c>
      <c r="T173" s="195" t="s">
        <v>523</v>
      </c>
      <c r="U173" s="196" t="s">
        <v>484</v>
      </c>
      <c r="V173" s="318" t="s">
        <v>599</v>
      </c>
      <c r="W173" s="255" t="s">
        <v>506</v>
      </c>
      <c r="X173" s="195"/>
      <c r="Y173" s="195"/>
      <c r="Z173" s="433"/>
      <c r="AA173" s="1119"/>
      <c r="AB173" s="201"/>
      <c r="AC173" s="1078">
        <v>13766</v>
      </c>
      <c r="AD173" s="1058">
        <v>344150</v>
      </c>
      <c r="AE173" s="1057"/>
      <c r="AF173" s="1057"/>
      <c r="AG173" s="1018" t="s">
        <v>485</v>
      </c>
      <c r="AH173" s="1009"/>
      <c r="AO173" s="1024">
        <v>14.1</v>
      </c>
      <c r="AP173" s="137">
        <v>62.4</v>
      </c>
      <c r="AQ173" s="138">
        <v>23.5</v>
      </c>
      <c r="AR173" s="139">
        <f t="shared" si="85"/>
        <v>100</v>
      </c>
      <c r="AS173" s="140">
        <f t="shared" si="86"/>
        <v>0.22596153846153846</v>
      </c>
      <c r="AT173" s="141">
        <f t="shared" si="87"/>
        <v>5.3100961538461542</v>
      </c>
      <c r="AU173" s="142">
        <f t="shared" si="88"/>
        <v>0.16414435389988358</v>
      </c>
      <c r="AV173" s="143">
        <v>12.633599999999999</v>
      </c>
      <c r="AW173" s="143">
        <f t="shared" si="93"/>
        <v>89.6</v>
      </c>
      <c r="AX173" s="144">
        <v>0.76139999999999997</v>
      </c>
      <c r="AY173" s="143">
        <v>5.4</v>
      </c>
      <c r="AZ173" s="149" t="s">
        <v>487</v>
      </c>
      <c r="BA173" s="204">
        <v>11.6</v>
      </c>
      <c r="BB173" s="147">
        <v>0.92</v>
      </c>
      <c r="BD173" s="320"/>
      <c r="BG173" s="145"/>
      <c r="BH173" s="135">
        <v>284.91271820448878</v>
      </c>
      <c r="BI173" s="234">
        <v>1.05</v>
      </c>
      <c r="BJ173" s="122">
        <v>45.7</v>
      </c>
      <c r="BK173" s="122">
        <v>54.1</v>
      </c>
      <c r="BL173" s="150">
        <v>0.84473197781885401</v>
      </c>
      <c r="BM173" s="206">
        <v>0.42</v>
      </c>
      <c r="BN173" s="153">
        <f t="shared" si="94"/>
        <v>2.978723404255319</v>
      </c>
      <c r="BO173" s="149" t="s">
        <v>487</v>
      </c>
      <c r="BP173" s="122">
        <v>14</v>
      </c>
      <c r="BQ173" s="147">
        <v>9.5</v>
      </c>
      <c r="BR173" s="174">
        <v>16323.125</v>
      </c>
      <c r="BS173" s="153">
        <f t="shared" si="89"/>
        <v>80.099999999999994</v>
      </c>
      <c r="BT173" s="145">
        <v>91.8</v>
      </c>
      <c r="BU173" s="174">
        <v>10325.333333333334</v>
      </c>
      <c r="BV173" s="145">
        <v>8.2000000000000028</v>
      </c>
      <c r="BW173" s="1020">
        <v>56.490000000000009</v>
      </c>
      <c r="BX173" s="145">
        <v>54.9</v>
      </c>
      <c r="BY173" s="145">
        <v>34.200000000000003</v>
      </c>
      <c r="BZ173" s="145">
        <v>25.2</v>
      </c>
      <c r="CA173" s="145">
        <v>15.7</v>
      </c>
      <c r="CB173" s="145">
        <v>10.6</v>
      </c>
      <c r="CC173" s="145">
        <v>6.59</v>
      </c>
      <c r="CD173" s="145">
        <v>0.73</v>
      </c>
      <c r="CJ173" s="122">
        <v>84.2</v>
      </c>
      <c r="CK173" s="135">
        <v>7188.5616438356165</v>
      </c>
      <c r="CL173" s="143">
        <f t="shared" si="90"/>
        <v>2.1785714285714284</v>
      </c>
      <c r="CM173" s="145"/>
      <c r="CN173" s="145"/>
      <c r="CO173" s="145"/>
      <c r="CP173" s="320"/>
      <c r="CT173" s="145"/>
      <c r="CU173" s="145"/>
      <c r="CV173" s="145"/>
      <c r="CW173" s="145"/>
      <c r="CX173" s="145"/>
      <c r="CY173" s="209"/>
      <c r="CZ173" s="145"/>
      <c r="DA173" s="209">
        <v>3</v>
      </c>
      <c r="DB173" s="237" t="s">
        <v>300</v>
      </c>
      <c r="DE173" s="125"/>
      <c r="DF173" s="125"/>
      <c r="DG173" s="125"/>
      <c r="DH173" s="414"/>
      <c r="DI173" s="296" t="s">
        <v>515</v>
      </c>
      <c r="DJ173" s="220" t="s">
        <v>485</v>
      </c>
      <c r="DK173" s="162">
        <v>2</v>
      </c>
      <c r="DL173" s="166"/>
      <c r="DM173" s="166"/>
      <c r="DN173" s="164">
        <v>0</v>
      </c>
      <c r="DO173" s="166"/>
      <c r="DP173" s="166"/>
      <c r="DQ173" s="166"/>
      <c r="DR173" s="165">
        <v>2.65</v>
      </c>
      <c r="DS173" s="125" t="s">
        <v>490</v>
      </c>
      <c r="DT173" s="125">
        <v>266</v>
      </c>
      <c r="DU173" s="125">
        <v>22.5</v>
      </c>
      <c r="DV173" s="125">
        <v>77.5</v>
      </c>
      <c r="DW173" s="125" t="s">
        <v>490</v>
      </c>
      <c r="DX173" s="125" t="s">
        <v>490</v>
      </c>
      <c r="DY173" s="125" t="s">
        <v>490</v>
      </c>
      <c r="DZ173" s="125" t="s">
        <v>490</v>
      </c>
      <c r="EA173" s="125">
        <v>0</v>
      </c>
      <c r="EC173" s="166"/>
      <c r="ED173" s="166">
        <v>1</v>
      </c>
      <c r="EE173" s="166">
        <v>29</v>
      </c>
      <c r="EF173" s="166"/>
      <c r="EG173" s="163">
        <v>3</v>
      </c>
      <c r="EH173" s="166">
        <v>0</v>
      </c>
      <c r="EI173" s="166">
        <v>164</v>
      </c>
      <c r="EJ173" s="166">
        <v>90</v>
      </c>
      <c r="EK173" s="167">
        <f>EJ173/(EI173*EI173*0.01*0.01)</f>
        <v>33.462224866151104</v>
      </c>
      <c r="EL173" s="166">
        <v>1</v>
      </c>
      <c r="EM173" s="166" t="s">
        <v>490</v>
      </c>
      <c r="EN173" s="166">
        <v>3</v>
      </c>
      <c r="EO173" s="166">
        <v>1</v>
      </c>
      <c r="EP173" s="166">
        <v>4</v>
      </c>
      <c r="EQ173" s="1230">
        <v>43026</v>
      </c>
      <c r="ER173" s="506">
        <v>8655</v>
      </c>
      <c r="ES173" s="1008">
        <v>75</v>
      </c>
      <c r="ET173" s="1008">
        <v>10568</v>
      </c>
      <c r="EU173" s="1008">
        <v>2</v>
      </c>
      <c r="EV173" s="1074">
        <v>281.81333333333333</v>
      </c>
      <c r="EW173" s="1008">
        <v>1858</v>
      </c>
      <c r="EX173" s="695">
        <v>49.546666666666667</v>
      </c>
      <c r="EY173" s="1075">
        <v>1436.8533333333332</v>
      </c>
      <c r="EZ173" s="991">
        <v>40</v>
      </c>
      <c r="FA173" s="1078">
        <v>13766</v>
      </c>
      <c r="FB173" s="1078">
        <v>1000</v>
      </c>
      <c r="FC173" s="1009"/>
      <c r="FD173" s="1079">
        <v>344.15</v>
      </c>
      <c r="FE173" s="1079">
        <v>344.15</v>
      </c>
      <c r="FF173" s="1029">
        <v>4.1750786963049062</v>
      </c>
      <c r="FG173" s="635"/>
      <c r="FH173" s="1084"/>
      <c r="FI173" s="518"/>
      <c r="FJ173" s="519"/>
      <c r="FK173" s="1017"/>
      <c r="FL173" s="133"/>
      <c r="FM173" s="172">
        <v>17.581377744133231</v>
      </c>
      <c r="FN173" s="213">
        <f>EX173/1000</f>
        <v>4.9546666666666669E-2</v>
      </c>
      <c r="FP173" s="172">
        <v>17.581377744133231</v>
      </c>
      <c r="FQ173" s="213">
        <v>4.9546666666666669E-2</v>
      </c>
      <c r="FR173" s="222">
        <f>DT173/EX173</f>
        <v>5.3686759956942947</v>
      </c>
      <c r="FS173" s="174">
        <v>36</v>
      </c>
      <c r="FT173" s="223" t="s">
        <v>1432</v>
      </c>
      <c r="FU173" s="223" t="s">
        <v>490</v>
      </c>
      <c r="FV173" s="223" t="s">
        <v>1433</v>
      </c>
      <c r="FW173" s="125">
        <v>0</v>
      </c>
      <c r="FX173" s="125">
        <v>0</v>
      </c>
      <c r="FY173" s="125">
        <v>1</v>
      </c>
      <c r="FZ173" s="175" t="s">
        <v>539</v>
      </c>
      <c r="GD173" s="125">
        <v>1</v>
      </c>
      <c r="GE173" s="175" t="s">
        <v>1434</v>
      </c>
      <c r="GF173" s="175" t="s">
        <v>1435</v>
      </c>
      <c r="GG173" s="125">
        <v>0</v>
      </c>
      <c r="GH173" s="175">
        <v>0</v>
      </c>
      <c r="GI173" s="175" t="s">
        <v>1436</v>
      </c>
      <c r="GJ173" s="991"/>
      <c r="GK173" s="528">
        <v>43255</v>
      </c>
      <c r="GL173" s="1236" t="s">
        <v>497</v>
      </c>
      <c r="GM173" s="1231">
        <f t="shared" si="83"/>
        <v>7</v>
      </c>
      <c r="GN173" s="1147"/>
      <c r="GP173" s="179">
        <v>2.0963015748665601</v>
      </c>
      <c r="GR173" s="991"/>
      <c r="GS173" s="991"/>
      <c r="GT173" s="991"/>
      <c r="GU173" s="122"/>
      <c r="HI173" s="991"/>
      <c r="HJ173" s="991"/>
      <c r="HK173" s="991"/>
      <c r="HL173" s="991"/>
      <c r="HM173" s="991"/>
      <c r="HN173" s="991"/>
      <c r="HO173" s="1022"/>
      <c r="HP173" s="1022"/>
      <c r="HQ173" s="991"/>
      <c r="HR173" s="991"/>
      <c r="HS173" s="991"/>
      <c r="HT173" s="991"/>
      <c r="HU173" s="991"/>
      <c r="HV173" s="991"/>
      <c r="HW173" s="991"/>
      <c r="HX173" s="991"/>
      <c r="HY173" s="991"/>
      <c r="HZ173" s="991"/>
      <c r="IA173" s="991"/>
      <c r="IB173" s="1022"/>
      <c r="IC173" s="991"/>
      <c r="ID173" s="991"/>
      <c r="IE173" s="991"/>
      <c r="IF173" s="991"/>
      <c r="IG173" s="991"/>
      <c r="IH173" s="991"/>
      <c r="II173" s="991"/>
      <c r="IJ173" s="991"/>
      <c r="IK173" s="1022"/>
      <c r="IL173" s="991"/>
      <c r="IM173" s="991"/>
      <c r="IN173" s="1022"/>
      <c r="IO173" s="991"/>
      <c r="IP173" s="991"/>
      <c r="IQ173" s="991"/>
      <c r="IR173" s="991"/>
      <c r="IS173" s="991"/>
      <c r="IT173" s="1022"/>
      <c r="IU173" s="991"/>
      <c r="IV173" s="991"/>
      <c r="IW173" s="991"/>
      <c r="IX173" s="991"/>
      <c r="IY173" s="991"/>
      <c r="IZ173" s="991"/>
      <c r="JA173" s="991"/>
      <c r="JB173" s="991"/>
      <c r="JC173" s="991"/>
      <c r="JD173" s="991"/>
      <c r="JE173" s="991"/>
      <c r="JF173" s="991"/>
      <c r="JG173" s="125"/>
      <c r="JH173" s="125"/>
      <c r="JI173" s="125"/>
      <c r="JJ173" s="993"/>
      <c r="JK173" s="993"/>
      <c r="JL173" s="993"/>
      <c r="JM173" s="993"/>
      <c r="JN173" s="993"/>
      <c r="JO173" s="993"/>
      <c r="JP173" s="993"/>
      <c r="JQ173" s="993"/>
      <c r="JR173" s="993"/>
      <c r="JS173" s="993"/>
      <c r="JT173" s="993"/>
      <c r="JU173" s="993"/>
      <c r="JV173" s="993"/>
      <c r="JW173" s="993"/>
      <c r="JX173" s="993"/>
      <c r="JY173" s="993"/>
      <c r="JZ173" s="993"/>
      <c r="KA173" s="993"/>
      <c r="KB173" s="993"/>
      <c r="KC173" s="993"/>
      <c r="KD173" s="993"/>
      <c r="KE173" s="993"/>
      <c r="KF173" s="993"/>
      <c r="KG173" s="993"/>
      <c r="KH173" s="993"/>
      <c r="KI173" s="993"/>
      <c r="KJ173" s="993"/>
      <c r="KK173" s="993"/>
      <c r="KL173" s="993"/>
      <c r="KM173" s="993"/>
      <c r="KN173" s="993"/>
      <c r="KO173" s="993"/>
      <c r="KP173" s="993"/>
      <c r="KQ173" s="993"/>
      <c r="KR173" s="993"/>
      <c r="KS173" s="993"/>
      <c r="KT173" s="993"/>
      <c r="KU173" s="993"/>
      <c r="KV173" s="993"/>
      <c r="KW173" s="993"/>
      <c r="KX173" s="993"/>
      <c r="KY173" s="993"/>
      <c r="KZ173" s="993"/>
      <c r="LA173" s="993"/>
      <c r="LB173" s="993"/>
      <c r="LC173" s="993"/>
      <c r="LD173" s="993"/>
      <c r="LE173" s="125"/>
      <c r="LF173" s="125"/>
      <c r="LG173" s="125"/>
      <c r="LH173" s="125"/>
      <c r="LI173" s="125"/>
      <c r="LJ173" s="125"/>
      <c r="LK173" s="125"/>
      <c r="LL173" s="125"/>
      <c r="LM173" s="125"/>
      <c r="LN173" s="125"/>
      <c r="LO173" s="125"/>
      <c r="LP173" s="125"/>
      <c r="LQ173" s="125"/>
      <c r="LR173" s="175"/>
      <c r="LS173" s="175"/>
      <c r="LT173" s="175"/>
      <c r="LU173" s="175"/>
      <c r="LV173" s="175"/>
      <c r="LW173" s="175"/>
      <c r="LX173" s="175"/>
      <c r="LY173" s="183"/>
      <c r="LZ173" s="183"/>
    </row>
    <row r="174" spans="1:338" ht="14.45" hidden="1" customHeight="1">
      <c r="A174" s="122">
        <v>101</v>
      </c>
      <c r="B174" s="122">
        <f>COUNTIFS($D$3:D174,D174,$F$3:F174,F174)</f>
        <v>3</v>
      </c>
      <c r="C174" s="692">
        <v>8547</v>
      </c>
      <c r="D174" s="422" t="s">
        <v>670</v>
      </c>
      <c r="E174" s="186" t="s">
        <v>671</v>
      </c>
      <c r="F174" s="187">
        <v>5507281186</v>
      </c>
      <c r="G174" s="125">
        <v>63</v>
      </c>
      <c r="H174" s="422" t="s">
        <v>1467</v>
      </c>
      <c r="I174" s="189" t="s">
        <v>1415</v>
      </c>
      <c r="J174" s="190" t="s">
        <v>477</v>
      </c>
      <c r="K174" s="352" t="s">
        <v>478</v>
      </c>
      <c r="L174" s="225">
        <v>4</v>
      </c>
      <c r="M174" s="225">
        <v>2</v>
      </c>
      <c r="N174" s="186" t="s">
        <v>684</v>
      </c>
      <c r="O174" s="225"/>
      <c r="P174" s="186" t="s">
        <v>703</v>
      </c>
      <c r="Q174" s="225"/>
      <c r="R174" s="225"/>
      <c r="S174" s="694" t="s">
        <v>598</v>
      </c>
      <c r="T174" s="195" t="s">
        <v>523</v>
      </c>
      <c r="U174" s="196" t="s">
        <v>484</v>
      </c>
      <c r="V174" s="318" t="s">
        <v>599</v>
      </c>
      <c r="W174" s="255" t="s">
        <v>506</v>
      </c>
      <c r="X174" s="195"/>
      <c r="Y174" s="195"/>
      <c r="Z174" s="546"/>
      <c r="AA174" s="195"/>
      <c r="AB174" s="125"/>
      <c r="AC174" s="991"/>
      <c r="AD174" s="991"/>
      <c r="AE174" s="991"/>
      <c r="AF174" s="991"/>
      <c r="AG174" s="1018" t="s">
        <v>485</v>
      </c>
      <c r="AH174" s="1009"/>
      <c r="AO174" s="1024">
        <v>42.6</v>
      </c>
      <c r="AP174" s="137">
        <v>49.2</v>
      </c>
      <c r="AQ174" s="138">
        <v>4.58</v>
      </c>
      <c r="AR174" s="139">
        <f t="shared" si="85"/>
        <v>96.38000000000001</v>
      </c>
      <c r="AS174" s="140">
        <f t="shared" si="86"/>
        <v>0.86585365853658536</v>
      </c>
      <c r="AT174" s="141">
        <f t="shared" si="87"/>
        <v>3.9656097560975612</v>
      </c>
      <c r="AU174" s="142">
        <f t="shared" si="88"/>
        <v>0.79211602826329497</v>
      </c>
      <c r="AV174" s="143">
        <v>38.851200000000006</v>
      </c>
      <c r="AW174" s="143">
        <f t="shared" si="93"/>
        <v>91.2</v>
      </c>
      <c r="AX174" s="144">
        <v>1.6188</v>
      </c>
      <c r="AY174" s="143">
        <v>3.8</v>
      </c>
      <c r="AZ174" s="149" t="s">
        <v>487</v>
      </c>
      <c r="BA174" s="204">
        <v>93</v>
      </c>
      <c r="BB174" s="205">
        <v>7.0000000000000007E-2</v>
      </c>
      <c r="BD174" s="320"/>
      <c r="BG174" s="145"/>
      <c r="BH174" s="135">
        <v>701.14444444444439</v>
      </c>
      <c r="BI174" s="234">
        <v>10.050000000000001</v>
      </c>
      <c r="BJ174" s="122">
        <v>42.1</v>
      </c>
      <c r="BK174" s="122">
        <v>57.9</v>
      </c>
      <c r="BL174" s="150">
        <v>0.72711571675302245</v>
      </c>
      <c r="BM174" s="206">
        <v>0.37</v>
      </c>
      <c r="BN174" s="153">
        <f t="shared" si="94"/>
        <v>0.86854460093896713</v>
      </c>
      <c r="BO174" s="149" t="s">
        <v>487</v>
      </c>
      <c r="BP174" s="122">
        <v>54.499999999999993</v>
      </c>
      <c r="BQ174" s="147">
        <v>23.5</v>
      </c>
      <c r="BR174" s="174">
        <v>40836.507936507936</v>
      </c>
      <c r="BS174" s="153">
        <f t="shared" si="89"/>
        <v>57</v>
      </c>
      <c r="BT174" s="145">
        <v>87.3</v>
      </c>
      <c r="BU174" s="174">
        <v>6801.7777777777774</v>
      </c>
      <c r="BV174" s="145">
        <v>12.700000000000003</v>
      </c>
      <c r="BW174" s="1020">
        <v>38</v>
      </c>
      <c r="BX174" s="145">
        <v>32.799999999999997</v>
      </c>
      <c r="BY174" s="145">
        <v>14.6</v>
      </c>
      <c r="BZ174" s="145">
        <v>24.2</v>
      </c>
      <c r="CA174" s="145">
        <v>10.8</v>
      </c>
      <c r="CB174" s="145">
        <v>28.2</v>
      </c>
      <c r="CC174" s="145">
        <v>12.6</v>
      </c>
      <c r="CD174" s="145">
        <v>0.89</v>
      </c>
      <c r="CJ174" s="122">
        <v>72.5</v>
      </c>
      <c r="CK174" s="135">
        <v>5851.7808219178087</v>
      </c>
      <c r="CL174" s="143">
        <f t="shared" si="90"/>
        <v>1.3553719008264462</v>
      </c>
      <c r="CM174" s="145"/>
      <c r="CN174" s="145"/>
      <c r="CO174" s="145"/>
      <c r="CP174" s="320"/>
      <c r="CT174" s="145"/>
      <c r="CU174" s="145"/>
      <c r="CV174" s="145"/>
      <c r="CW174" s="145"/>
      <c r="CX174" s="145"/>
      <c r="CY174" s="209"/>
      <c r="CZ174" s="145"/>
      <c r="DA174" s="209">
        <v>7</v>
      </c>
      <c r="DB174" s="149" t="s">
        <v>488</v>
      </c>
      <c r="DE174" s="125"/>
      <c r="DF174" s="125"/>
      <c r="DG174" s="125"/>
      <c r="DH174" s="414"/>
      <c r="DI174" s="160" t="s">
        <v>489</v>
      </c>
      <c r="DJ174" s="220" t="s">
        <v>485</v>
      </c>
      <c r="DK174" s="162">
        <v>2</v>
      </c>
      <c r="DL174" s="166"/>
      <c r="DM174" s="166"/>
      <c r="DN174" s="164">
        <v>0</v>
      </c>
      <c r="DO174" s="166"/>
      <c r="DP174" s="166"/>
      <c r="DQ174" s="166"/>
      <c r="DR174" s="165" t="s">
        <v>490</v>
      </c>
      <c r="DS174" s="125" t="s">
        <v>490</v>
      </c>
      <c r="DT174" s="125">
        <v>139</v>
      </c>
      <c r="DU174" s="125">
        <v>32.4</v>
      </c>
      <c r="DV174" s="125">
        <v>67.599999999999994</v>
      </c>
      <c r="DW174" s="125">
        <v>0.8</v>
      </c>
      <c r="DX174" s="125">
        <v>17.600000000000001</v>
      </c>
      <c r="DY174" s="125" t="s">
        <v>490</v>
      </c>
      <c r="DZ174" s="125">
        <v>2.42</v>
      </c>
      <c r="EA174" s="125">
        <v>0</v>
      </c>
      <c r="EC174" s="166"/>
      <c r="ED174" s="166">
        <v>2</v>
      </c>
      <c r="EE174" s="166">
        <v>4</v>
      </c>
      <c r="EF174" s="166"/>
      <c r="EG174" s="166">
        <v>2</v>
      </c>
      <c r="EH174" s="166">
        <v>0</v>
      </c>
      <c r="EI174" s="166">
        <v>187</v>
      </c>
      <c r="EJ174" s="166">
        <v>100</v>
      </c>
      <c r="EK174" s="167">
        <f>EJ174/(EI174*EI174*0.01*0.01)</f>
        <v>28.596757127741714</v>
      </c>
      <c r="EL174" s="166">
        <v>1</v>
      </c>
      <c r="EM174" s="176">
        <v>43025</v>
      </c>
      <c r="EN174" s="166">
        <v>3</v>
      </c>
      <c r="EO174" s="166">
        <v>1</v>
      </c>
      <c r="EP174" s="166">
        <v>4</v>
      </c>
      <c r="EQ174" s="1230">
        <v>42887</v>
      </c>
      <c r="ER174" s="506">
        <v>8547</v>
      </c>
      <c r="ES174" s="1008">
        <v>75</v>
      </c>
      <c r="ET174" s="1008">
        <v>5155</v>
      </c>
      <c r="EU174" s="1008">
        <v>2</v>
      </c>
      <c r="EV174" s="1074">
        <v>137.46666666666667</v>
      </c>
      <c r="EW174" s="1008">
        <v>402</v>
      </c>
      <c r="EX174" s="695">
        <v>10.72</v>
      </c>
      <c r="EY174" s="1075">
        <v>42.88</v>
      </c>
      <c r="EZ174" s="1009"/>
      <c r="FA174" s="1009"/>
      <c r="FB174" s="1009"/>
      <c r="FC174" s="1009"/>
      <c r="FD174" s="1068"/>
      <c r="FE174" s="1068"/>
      <c r="FF174" s="1068"/>
      <c r="FG174" s="635"/>
      <c r="FH174" s="1084"/>
      <c r="FI174" s="518"/>
      <c r="FJ174" s="519"/>
      <c r="FK174" s="1017"/>
      <c r="FL174" s="1009"/>
      <c r="FM174" s="172">
        <v>7.7982541222114454</v>
      </c>
      <c r="FN174" s="213">
        <f>EX174/1000</f>
        <v>1.072E-2</v>
      </c>
      <c r="FP174" s="172">
        <v>7.7982541222114454</v>
      </c>
      <c r="FQ174" s="213">
        <v>1.072E-2</v>
      </c>
      <c r="FR174" s="222">
        <f>DT174/EX174</f>
        <v>12.96641791044776</v>
      </c>
      <c r="FS174" s="222"/>
      <c r="FT174" s="223"/>
      <c r="FU174" s="223"/>
      <c r="FV174" s="223"/>
      <c r="GF174" s="175"/>
      <c r="GJ174" s="991"/>
      <c r="GK174" s="528">
        <v>43235</v>
      </c>
      <c r="GL174" s="1260" t="s">
        <v>497</v>
      </c>
      <c r="GM174" s="1231">
        <f t="shared" si="83"/>
        <v>11</v>
      </c>
      <c r="GN174" s="1147"/>
      <c r="GP174" s="340">
        <v>0.8</v>
      </c>
      <c r="GR174" s="991"/>
      <c r="GS174" s="991"/>
      <c r="GT174" s="991"/>
      <c r="GU174" s="122"/>
      <c r="HI174" s="991"/>
      <c r="HJ174" s="991"/>
      <c r="HK174" s="991"/>
      <c r="HL174" s="991"/>
      <c r="HM174" s="991"/>
      <c r="HN174" s="991"/>
      <c r="HO174" s="1022"/>
      <c r="HP174" s="1022"/>
      <c r="HQ174" s="991"/>
      <c r="HR174" s="991"/>
      <c r="HS174" s="991"/>
      <c r="HT174" s="991"/>
      <c r="HU174" s="991"/>
      <c r="HV174" s="991"/>
      <c r="HW174" s="991"/>
      <c r="HX174" s="991"/>
      <c r="HY174" s="991"/>
      <c r="HZ174" s="991"/>
      <c r="IA174" s="991"/>
      <c r="IB174" s="1022"/>
      <c r="IC174" s="991"/>
      <c r="ID174" s="991"/>
      <c r="IE174" s="991"/>
      <c r="IF174" s="991"/>
      <c r="IG174" s="991"/>
      <c r="IH174" s="991"/>
      <c r="II174" s="991"/>
      <c r="IJ174" s="991"/>
      <c r="IK174" s="1022"/>
      <c r="IL174" s="991"/>
      <c r="IM174" s="991"/>
      <c r="IN174" s="1022"/>
      <c r="IO174" s="991"/>
      <c r="IP174" s="991"/>
      <c r="IQ174" s="991"/>
      <c r="IR174" s="991"/>
      <c r="IS174" s="991"/>
      <c r="IT174" s="1022"/>
      <c r="IU174" s="991"/>
      <c r="IV174" s="991"/>
      <c r="IW174" s="991"/>
      <c r="IX174" s="991"/>
      <c r="IY174" s="991"/>
      <c r="IZ174" s="991"/>
      <c r="JA174" s="991"/>
      <c r="JB174" s="991"/>
      <c r="JC174" s="991"/>
      <c r="JD174" s="991"/>
      <c r="JE174" s="991"/>
      <c r="JF174" s="991"/>
      <c r="JG174" s="991"/>
      <c r="JH174" s="991"/>
      <c r="JI174" s="991"/>
      <c r="JJ174" s="993"/>
      <c r="JK174" s="993"/>
      <c r="JL174" s="993"/>
      <c r="JM174" s="993"/>
      <c r="JN174" s="993"/>
      <c r="JO174" s="993"/>
      <c r="JP174" s="993"/>
      <c r="JQ174" s="993"/>
      <c r="JR174" s="993"/>
      <c r="JS174" s="993"/>
      <c r="JT174" s="993"/>
      <c r="JU174" s="993"/>
      <c r="JV174" s="993"/>
      <c r="JW174" s="993"/>
      <c r="JX174" s="993"/>
      <c r="JY174" s="993"/>
      <c r="JZ174" s="993"/>
      <c r="KA174" s="993"/>
      <c r="KB174" s="993"/>
      <c r="KC174" s="993"/>
      <c r="KD174" s="993"/>
      <c r="KE174" s="993"/>
      <c r="KF174" s="993"/>
      <c r="KG174" s="993"/>
      <c r="KH174" s="993"/>
      <c r="KI174" s="993"/>
      <c r="KJ174" s="993"/>
      <c r="KK174" s="993"/>
      <c r="KL174" s="993"/>
      <c r="KM174" s="993"/>
      <c r="KN174" s="993"/>
      <c r="KO174" s="993"/>
      <c r="KP174" s="993"/>
      <c r="KQ174" s="993"/>
      <c r="KR174" s="993"/>
      <c r="KS174" s="993"/>
      <c r="KT174" s="993"/>
      <c r="KU174" s="993"/>
      <c r="KV174" s="993"/>
      <c r="KW174" s="993"/>
      <c r="KX174" s="993"/>
      <c r="KY174" s="993"/>
      <c r="KZ174" s="993"/>
      <c r="LA174" s="993"/>
      <c r="LB174" s="993"/>
      <c r="LC174" s="993"/>
      <c r="LD174" s="993"/>
      <c r="LF174" s="122"/>
      <c r="LG174" s="122"/>
      <c r="LH174" s="122"/>
      <c r="LI174" s="122"/>
      <c r="LJ174" s="122"/>
      <c r="LK174" s="122"/>
      <c r="LL174" s="122"/>
      <c r="LM174" s="122"/>
      <c r="LN174" s="122"/>
      <c r="LO174" s="122"/>
      <c r="LP174" s="122"/>
      <c r="LQ174" s="122"/>
    </row>
    <row r="175" spans="1:338" ht="14.45" hidden="1" customHeight="1">
      <c r="A175" s="122">
        <v>136</v>
      </c>
      <c r="B175" s="122">
        <f>COUNTIFS($D$3:D175,D175,$F$3:F175,F175)</f>
        <v>1</v>
      </c>
      <c r="C175" s="184">
        <v>12790</v>
      </c>
      <c r="D175" s="398" t="s">
        <v>1437</v>
      </c>
      <c r="E175" s="188" t="s">
        <v>837</v>
      </c>
      <c r="F175" s="992">
        <v>7811075448</v>
      </c>
      <c r="G175" s="125">
        <f>LEFT(H175,4)-CONCATENATE(IF(LEFT(F175, 2)&lt;MID(H175, 3, 4), 20, 19),LEFT(F175,2))</f>
        <v>42</v>
      </c>
      <c r="H175" s="398" t="s">
        <v>1438</v>
      </c>
      <c r="I175" s="389" t="s">
        <v>589</v>
      </c>
      <c r="J175" s="504" t="s">
        <v>477</v>
      </c>
      <c r="K175" s="188" t="s">
        <v>478</v>
      </c>
      <c r="L175" s="125">
        <v>15</v>
      </c>
      <c r="M175" s="188" t="s">
        <v>1182</v>
      </c>
      <c r="N175" s="188" t="s">
        <v>490</v>
      </c>
      <c r="O175" s="125"/>
      <c r="P175" s="125" t="s">
        <v>989</v>
      </c>
      <c r="Q175" s="553"/>
      <c r="R175" s="553"/>
      <c r="S175" s="188"/>
      <c r="T175" s="554" t="s">
        <v>530</v>
      </c>
      <c r="U175" s="554"/>
      <c r="V175" s="568" t="s">
        <v>990</v>
      </c>
      <c r="W175" s="535"/>
      <c r="X175" s="557"/>
      <c r="Y175" s="557"/>
      <c r="Z175" s="1095"/>
      <c r="AA175" s="991" t="s">
        <v>779</v>
      </c>
      <c r="AB175" s="125"/>
      <c r="AC175" s="1014">
        <v>344</v>
      </c>
      <c r="AD175" s="1014">
        <v>5000</v>
      </c>
      <c r="AE175" s="993"/>
      <c r="AF175" s="993"/>
      <c r="AG175" s="993" t="s">
        <v>485</v>
      </c>
      <c r="AH175" s="232">
        <v>350</v>
      </c>
      <c r="AI175"/>
      <c r="AJ175"/>
      <c r="AM175"/>
      <c r="AO175" s="490">
        <v>17.8</v>
      </c>
      <c r="AP175" s="137">
        <v>75.599999999999994</v>
      </c>
      <c r="AQ175" s="138">
        <v>5.5</v>
      </c>
      <c r="AR175" s="139">
        <f t="shared" si="85"/>
        <v>98.899999999999991</v>
      </c>
      <c r="AS175" s="140">
        <f t="shared" si="86"/>
        <v>0.23544973544973546</v>
      </c>
      <c r="AT175" s="141">
        <f t="shared" si="87"/>
        <v>1.2949735449735451</v>
      </c>
      <c r="AU175" s="142">
        <f t="shared" si="88"/>
        <v>0.21948212083847105</v>
      </c>
      <c r="AV175" s="143">
        <f>AW175*AO175/100</f>
        <v>13.784000000000001</v>
      </c>
      <c r="AW175" s="143">
        <f>98-AY175-(CD175*100/AO175)</f>
        <v>77.438202247191015</v>
      </c>
      <c r="AX175" s="144">
        <v>2.16</v>
      </c>
      <c r="AY175" s="143">
        <f>AX175*100/AO175</f>
        <v>12.134831460674157</v>
      </c>
      <c r="AZ175" s="122" t="s">
        <v>487</v>
      </c>
      <c r="BA175" s="204">
        <v>38.5</v>
      </c>
      <c r="BB175" s="147" t="s">
        <v>487</v>
      </c>
      <c r="BC175" s="153">
        <v>0.19</v>
      </c>
      <c r="BD175" s="153"/>
      <c r="BE175" s="143"/>
      <c r="BF175" s="143"/>
      <c r="BG175" s="233">
        <v>5196</v>
      </c>
      <c r="BH175" s="233">
        <v>273.59999999999997</v>
      </c>
      <c r="BI175" s="234">
        <v>1.03</v>
      </c>
      <c r="BJ175" s="143">
        <v>50.4</v>
      </c>
      <c r="BK175" s="143">
        <f>100-BJ175</f>
        <v>49.6</v>
      </c>
      <c r="BL175" s="150">
        <f>BJ175/BK175</f>
        <v>1.0161290322580645</v>
      </c>
      <c r="BM175" s="206">
        <v>0.22</v>
      </c>
      <c r="BN175" s="153">
        <f t="shared" si="94"/>
        <v>1.2359550561797752</v>
      </c>
      <c r="BO175" s="122" t="s">
        <v>487</v>
      </c>
      <c r="BP175" s="143">
        <v>22.5</v>
      </c>
      <c r="BQ175" s="234">
        <v>22.884999999999998</v>
      </c>
      <c r="BR175" s="158">
        <v>41231</v>
      </c>
      <c r="BS175" s="153">
        <f t="shared" si="89"/>
        <v>35.35</v>
      </c>
      <c r="BT175" s="158">
        <v>84.8</v>
      </c>
      <c r="BU175" s="158">
        <v>4998</v>
      </c>
      <c r="BV175" s="153">
        <f>100-BT175</f>
        <v>15.200000000000003</v>
      </c>
      <c r="BW175" s="153">
        <f>BY175+CA175+CC175</f>
        <v>75.335399999999993</v>
      </c>
      <c r="BX175" s="149">
        <v>3.65</v>
      </c>
      <c r="BY175" s="145">
        <f>BX175*AP175/100</f>
        <v>2.7593999999999999</v>
      </c>
      <c r="BZ175" s="158">
        <v>31.7</v>
      </c>
      <c r="CA175" s="145">
        <f>BZ175*AP175/100</f>
        <v>23.965199999999999</v>
      </c>
      <c r="CB175" s="158">
        <v>64.3</v>
      </c>
      <c r="CC175" s="145">
        <f>CB175*AP175/100</f>
        <v>48.61079999999999</v>
      </c>
      <c r="CD175" s="145">
        <v>1.5</v>
      </c>
      <c r="CE175" s="151">
        <v>93.9</v>
      </c>
      <c r="CF175" s="235">
        <v>6907.0999999999995</v>
      </c>
      <c r="CG175" s="151">
        <v>88.3</v>
      </c>
      <c r="CH175" s="235">
        <v>4881.6000000000004</v>
      </c>
      <c r="CI175" s="151">
        <v>63.5</v>
      </c>
      <c r="CJ175" s="151">
        <v>72.5</v>
      </c>
      <c r="CK175" s="235">
        <v>3767.2</v>
      </c>
      <c r="CL175" s="157">
        <f t="shared" si="90"/>
        <v>0.11514195583596215</v>
      </c>
      <c r="CM175" s="145"/>
      <c r="CN175" s="145"/>
      <c r="CO175" s="145"/>
      <c r="CP175" s="153">
        <v>6.2E-2</v>
      </c>
      <c r="CQ175" s="143"/>
      <c r="CR175" s="143"/>
      <c r="CS175" s="143"/>
      <c r="CT175" s="145"/>
      <c r="CU175" s="236"/>
      <c r="CV175" s="236"/>
      <c r="CW175" s="145"/>
      <c r="CX175" s="145"/>
      <c r="CZ175" s="145"/>
      <c r="DA175" s="209"/>
      <c r="DB175" s="237" t="s">
        <v>488</v>
      </c>
      <c r="DC175" s="238"/>
      <c r="DD175" s="239" t="s">
        <v>1439</v>
      </c>
      <c r="DE175" s="125"/>
      <c r="DF175" s="125"/>
      <c r="DG175" s="125"/>
      <c r="DH175" s="414"/>
      <c r="DI175" s="125" t="s">
        <v>489</v>
      </c>
      <c r="DJ175" s="426" t="s">
        <v>485</v>
      </c>
      <c r="DK175" s="166">
        <v>2</v>
      </c>
      <c r="DL175" s="166"/>
      <c r="DM175" s="166"/>
      <c r="DN175" s="164">
        <v>0</v>
      </c>
      <c r="DO175" s="166"/>
      <c r="DP175" s="166"/>
      <c r="DQ175" s="166"/>
      <c r="DR175" s="165" t="s">
        <v>490</v>
      </c>
      <c r="DS175" s="125" t="s">
        <v>490</v>
      </c>
      <c r="DT175" s="179">
        <v>497</v>
      </c>
      <c r="DU175" s="179">
        <v>10.3</v>
      </c>
      <c r="DV175" s="179">
        <v>89.7</v>
      </c>
      <c r="DW175" s="183" t="s">
        <v>1440</v>
      </c>
      <c r="DX175" s="183"/>
      <c r="DY175" s="183"/>
      <c r="DZ175" s="125" t="s">
        <v>490</v>
      </c>
      <c r="EA175" s="125">
        <v>0</v>
      </c>
      <c r="EB175" s="149"/>
      <c r="EC175" s="242"/>
      <c r="ED175" s="242"/>
      <c r="EE175" s="166">
        <v>15</v>
      </c>
      <c r="EF175" s="166">
        <v>50</v>
      </c>
      <c r="EG175" s="166">
        <v>3</v>
      </c>
      <c r="EH175" s="242"/>
      <c r="EI175" s="243">
        <v>182</v>
      </c>
      <c r="EJ175" s="243">
        <v>110</v>
      </c>
      <c r="EK175" s="167">
        <f>EJ175/(EI175*EI175*0.01*0.01)</f>
        <v>33.208549692066171</v>
      </c>
      <c r="EL175" s="166">
        <v>2</v>
      </c>
      <c r="EM175" s="166" t="s">
        <v>534</v>
      </c>
      <c r="EN175" s="166">
        <v>2</v>
      </c>
      <c r="EO175" s="166">
        <v>1</v>
      </c>
      <c r="EP175" s="242" t="s">
        <v>1441</v>
      </c>
      <c r="EQ175" s="1230">
        <v>43731</v>
      </c>
      <c r="ER175" s="559">
        <v>12790</v>
      </c>
      <c r="ES175" s="1109">
        <v>75</v>
      </c>
      <c r="ET175" s="1109">
        <v>6839</v>
      </c>
      <c r="EU175" s="1109">
        <v>4000</v>
      </c>
      <c r="EV175" s="1109">
        <v>40560</v>
      </c>
      <c r="EW175" s="1109">
        <v>2510</v>
      </c>
      <c r="EX175" s="634">
        <f>EW175/EU175*EV175/ES175</f>
        <v>339.35199999999998</v>
      </c>
      <c r="EY175" s="1075">
        <f>L175*EX175</f>
        <v>5090.28</v>
      </c>
      <c r="EZ175" s="1009"/>
      <c r="FA175" s="1009"/>
      <c r="FB175" s="1009"/>
      <c r="FC175" s="1009"/>
      <c r="FD175" s="1068"/>
      <c r="FE175" s="1068"/>
      <c r="FF175" s="1068"/>
      <c r="FG175" s="635"/>
      <c r="FH175" s="993"/>
      <c r="FI175" s="518"/>
      <c r="FJ175" s="519"/>
      <c r="FK175" s="1017"/>
      <c r="FL175" s="133"/>
      <c r="FM175" s="122"/>
      <c r="FN175" s="213">
        <f>AC175/1000</f>
        <v>0.34399999999999997</v>
      </c>
      <c r="FP175" s="141">
        <f>EW175*100/ET175</f>
        <v>36.701272115806404</v>
      </c>
      <c r="FQ175" s="247">
        <f>EX175/1000</f>
        <v>0.33935199999999999</v>
      </c>
      <c r="FR175" s="170">
        <f>DT175/EX175</f>
        <v>1.4645559772743346</v>
      </c>
      <c r="FS175" s="174">
        <v>20</v>
      </c>
      <c r="FT175" s="183" t="s">
        <v>993</v>
      </c>
      <c r="FU175" s="183" t="s">
        <v>490</v>
      </c>
      <c r="FV175" s="183" t="s">
        <v>581</v>
      </c>
      <c r="FW175" s="125">
        <v>1</v>
      </c>
      <c r="FX175" s="188" t="s">
        <v>538</v>
      </c>
      <c r="FY175" s="125">
        <v>1</v>
      </c>
      <c r="FZ175" s="183" t="s">
        <v>539</v>
      </c>
      <c r="GE175" s="430">
        <v>0</v>
      </c>
      <c r="GF175" s="175">
        <v>0</v>
      </c>
      <c r="GG175" s="125">
        <v>0</v>
      </c>
      <c r="GH175" s="175">
        <v>0</v>
      </c>
      <c r="GI175" s="183" t="s">
        <v>1442</v>
      </c>
      <c r="GJ175" s="991"/>
      <c r="GK175" s="214">
        <v>43972</v>
      </c>
      <c r="GL175" s="1260" t="s">
        <v>497</v>
      </c>
      <c r="GM175" s="1231">
        <f t="shared" si="83"/>
        <v>7</v>
      </c>
      <c r="GN175" s="1147" t="s">
        <v>543</v>
      </c>
      <c r="GR175" s="1212"/>
      <c r="GS175" s="991"/>
      <c r="GT175" s="991"/>
      <c r="GV175" s="249">
        <v>0</v>
      </c>
      <c r="GW175" s="249">
        <v>0</v>
      </c>
      <c r="GX175" s="249">
        <v>1048.6199999999999</v>
      </c>
      <c r="GY175" s="249">
        <v>0</v>
      </c>
      <c r="GZ175" s="249">
        <v>0</v>
      </c>
      <c r="HA175" s="249">
        <v>0</v>
      </c>
      <c r="HB175" s="249">
        <v>2811.8</v>
      </c>
      <c r="HC175" s="249">
        <v>0</v>
      </c>
      <c r="HD175" s="249">
        <v>0</v>
      </c>
      <c r="HE175" s="249">
        <v>0</v>
      </c>
      <c r="HF175" s="249">
        <v>0</v>
      </c>
      <c r="HG175" s="249">
        <v>0</v>
      </c>
      <c r="HH175" s="249">
        <v>136.81</v>
      </c>
      <c r="HI175" s="135">
        <v>3</v>
      </c>
      <c r="HJ175" s="145">
        <v>56.2</v>
      </c>
      <c r="HK175" s="145">
        <v>92.4</v>
      </c>
      <c r="HL175" s="233">
        <v>11963</v>
      </c>
      <c r="HM175" s="145">
        <v>60.4</v>
      </c>
      <c r="HN175" s="145">
        <v>98.2</v>
      </c>
      <c r="HO175" s="233">
        <v>7301</v>
      </c>
      <c r="HP175" s="233">
        <v>2916</v>
      </c>
      <c r="HQ175" s="145">
        <v>67.400000000000006</v>
      </c>
      <c r="HR175" s="145">
        <v>56.6</v>
      </c>
      <c r="HS175" s="145">
        <v>46.9</v>
      </c>
      <c r="HT175" s="145">
        <v>97.8</v>
      </c>
      <c r="HU175" s="145">
        <v>99.4</v>
      </c>
      <c r="HV175" s="233">
        <v>8913</v>
      </c>
      <c r="HW175" s="145">
        <v>95.3</v>
      </c>
      <c r="HX175" s="145">
        <v>91.7</v>
      </c>
      <c r="HY175" s="145">
        <v>72.400000000000006</v>
      </c>
      <c r="HZ175" s="145">
        <v>88.4</v>
      </c>
      <c r="IA175" s="145">
        <v>99.6</v>
      </c>
      <c r="IB175" s="233">
        <v>7003</v>
      </c>
      <c r="IC175" s="145">
        <v>50.1</v>
      </c>
      <c r="ID175" s="145">
        <v>65.599999999999994</v>
      </c>
      <c r="IE175" s="145">
        <v>78.3</v>
      </c>
      <c r="IF175" s="145">
        <v>94.1</v>
      </c>
      <c r="IG175" s="233">
        <v>8755</v>
      </c>
      <c r="IH175" s="145">
        <v>79.8</v>
      </c>
      <c r="II175" s="145">
        <v>32.200000000000003</v>
      </c>
      <c r="IJ175" s="145">
        <v>97.4</v>
      </c>
      <c r="IK175" s="233">
        <v>7269</v>
      </c>
      <c r="IL175" s="145">
        <v>30.7</v>
      </c>
      <c r="IM175" s="145">
        <v>93.3</v>
      </c>
      <c r="IN175" s="233">
        <v>4528</v>
      </c>
      <c r="IO175" s="145">
        <v>86.2</v>
      </c>
      <c r="IP175" s="145">
        <v>78.3</v>
      </c>
      <c r="IQ175" s="145">
        <v>57.5</v>
      </c>
      <c r="IR175" s="145">
        <v>63.9</v>
      </c>
      <c r="IS175" s="145">
        <v>97.7</v>
      </c>
      <c r="IT175" s="233">
        <v>5737</v>
      </c>
      <c r="IU175" s="145">
        <v>37</v>
      </c>
      <c r="IV175" s="145">
        <v>81.8</v>
      </c>
      <c r="IW175" s="145">
        <v>42.8</v>
      </c>
      <c r="IX175" s="145">
        <v>95.3</v>
      </c>
      <c r="IY175" s="145">
        <v>7446</v>
      </c>
      <c r="IZ175" s="145">
        <v>51.8</v>
      </c>
      <c r="JA175" s="145">
        <v>70.400000000000006</v>
      </c>
      <c r="JB175" s="145">
        <v>92.7</v>
      </c>
      <c r="JC175" s="145">
        <v>5.33</v>
      </c>
      <c r="JD175" s="233">
        <v>23</v>
      </c>
      <c r="JE175" s="149">
        <v>1</v>
      </c>
      <c r="JF175" s="149">
        <v>3</v>
      </c>
      <c r="JG175" s="183"/>
      <c r="JH175" s="183"/>
      <c r="JI175" s="249"/>
      <c r="JJ175" s="993"/>
      <c r="JK175" s="993"/>
      <c r="JL175" s="993"/>
      <c r="JM175" s="993"/>
      <c r="JN175" s="993"/>
      <c r="JO175" s="993"/>
      <c r="JP175" s="993"/>
      <c r="JQ175" s="993"/>
      <c r="JR175" s="993"/>
      <c r="JS175" s="993"/>
      <c r="JT175" s="993"/>
      <c r="JU175" s="993"/>
      <c r="JV175" s="993"/>
      <c r="JW175" s="993"/>
      <c r="JX175" s="993"/>
      <c r="JY175" s="993"/>
      <c r="JZ175" s="993"/>
      <c r="KA175" s="993"/>
      <c r="KB175" s="993"/>
      <c r="KC175" s="993"/>
      <c r="KD175" s="993"/>
      <c r="KE175" s="993"/>
      <c r="KF175" s="993"/>
      <c r="KG175" s="993"/>
      <c r="KH175" s="993"/>
      <c r="KI175" s="993"/>
      <c r="KJ175" s="993"/>
      <c r="KK175" s="993"/>
      <c r="KL175" s="993"/>
      <c r="KM175" s="993"/>
      <c r="KN175" s="993"/>
      <c r="KO175" s="993"/>
      <c r="KP175" s="993"/>
      <c r="KQ175" s="993"/>
      <c r="KR175" s="993"/>
      <c r="KS175" s="993"/>
      <c r="KT175" s="993"/>
      <c r="KU175" s="993"/>
      <c r="KV175" s="993"/>
      <c r="KW175" s="993"/>
      <c r="KX175" s="993"/>
      <c r="KY175" s="993"/>
      <c r="KZ175" s="993"/>
      <c r="LA175" s="993"/>
      <c r="LB175" s="993"/>
      <c r="LC175" s="993"/>
      <c r="LD175" s="993"/>
      <c r="LE175" s="125"/>
      <c r="LF175" s="175"/>
      <c r="LG175" s="175"/>
      <c r="LH175" s="175"/>
      <c r="LI175" s="175"/>
      <c r="LJ175" s="175"/>
      <c r="LK175" s="175"/>
      <c r="LL175" s="175"/>
      <c r="LM175" s="175"/>
      <c r="LN175" s="175"/>
      <c r="LO175" s="175"/>
      <c r="LP175" s="175"/>
      <c r="LQ175" s="175"/>
      <c r="LR175" s="175"/>
      <c r="LS175" s="175"/>
      <c r="LT175" s="175"/>
      <c r="LU175" s="175"/>
      <c r="LV175" s="175"/>
      <c r="LW175" s="175"/>
      <c r="LX175" s="175"/>
      <c r="LY175" s="183"/>
      <c r="LZ175" s="183"/>
    </row>
    <row r="176" spans="1:338" ht="14.45" hidden="1" customHeight="1">
      <c r="A176" s="122">
        <v>159</v>
      </c>
      <c r="B176" s="122">
        <f>COUNTIFS($D$3:D176,D176,$F$3:F176,F176)</f>
        <v>1</v>
      </c>
      <c r="C176" s="268">
        <v>6691</v>
      </c>
      <c r="D176" s="398" t="s">
        <v>1443</v>
      </c>
      <c r="E176" s="125" t="s">
        <v>526</v>
      </c>
      <c r="F176" s="187">
        <v>5607220982</v>
      </c>
      <c r="G176" s="125">
        <v>61</v>
      </c>
      <c r="H176" s="398" t="s">
        <v>2054</v>
      </c>
      <c r="I176" s="572" t="s">
        <v>1335</v>
      </c>
      <c r="J176" s="652" t="s">
        <v>477</v>
      </c>
      <c r="K176" s="271" t="s">
        <v>478</v>
      </c>
      <c r="L176" s="272">
        <v>7</v>
      </c>
      <c r="M176" s="272">
        <v>2</v>
      </c>
      <c r="N176" s="272"/>
      <c r="O176" s="272"/>
      <c r="P176" s="653" t="s">
        <v>481</v>
      </c>
      <c r="Q176" s="653"/>
      <c r="R176" s="653"/>
      <c r="S176" s="654" t="s">
        <v>481</v>
      </c>
      <c r="T176" s="654" t="s">
        <v>484</v>
      </c>
      <c r="U176" s="655" t="s">
        <v>484</v>
      </c>
      <c r="V176" s="654" t="s">
        <v>484</v>
      </c>
      <c r="W176" s="656" t="s">
        <v>484</v>
      </c>
      <c r="X176" s="654" t="s">
        <v>484</v>
      </c>
      <c r="Y176" s="654" t="s">
        <v>484</v>
      </c>
      <c r="Z176" s="1118"/>
      <c r="AA176" s="995"/>
      <c r="AB176" s="282">
        <v>51</v>
      </c>
      <c r="AC176" s="1011"/>
      <c r="AD176" s="1011"/>
      <c r="AE176" s="1011"/>
      <c r="AF176" s="1011"/>
      <c r="AG176" s="1124" t="s">
        <v>485</v>
      </c>
      <c r="AH176" s="1220" t="s">
        <v>1444</v>
      </c>
      <c r="AI176" s="285"/>
      <c r="AJ176" s="285"/>
      <c r="AK176" s="285"/>
      <c r="AL176" s="285"/>
      <c r="AM176" s="285"/>
      <c r="AN176" s="285"/>
      <c r="AO176" s="1189" t="s">
        <v>487</v>
      </c>
      <c r="AP176" s="287" t="s">
        <v>487</v>
      </c>
      <c r="AQ176" s="288">
        <f>DU176</f>
        <v>33.299999999999997</v>
      </c>
      <c r="AR176" s="139" t="s">
        <v>487</v>
      </c>
      <c r="AS176" s="140" t="s">
        <v>487</v>
      </c>
      <c r="AT176" s="141" t="s">
        <v>487</v>
      </c>
      <c r="AU176" s="142" t="s">
        <v>487</v>
      </c>
      <c r="AV176" s="122" t="s">
        <v>487</v>
      </c>
      <c r="AW176" s="145" t="s">
        <v>487</v>
      </c>
      <c r="AX176" s="122" t="s">
        <v>487</v>
      </c>
      <c r="AY176" s="122" t="s">
        <v>487</v>
      </c>
      <c r="AZ176" s="122" t="s">
        <v>487</v>
      </c>
      <c r="BA176" s="146" t="s">
        <v>487</v>
      </c>
      <c r="BB176" s="147" t="s">
        <v>487</v>
      </c>
      <c r="BC176" s="148"/>
      <c r="BD176" s="148"/>
      <c r="BE176" s="285"/>
      <c r="BF176" s="285"/>
      <c r="BG176" s="145"/>
      <c r="BH176" s="285"/>
      <c r="BI176" s="234" t="s">
        <v>487</v>
      </c>
      <c r="BJ176" s="143" t="s">
        <v>487</v>
      </c>
      <c r="BK176" s="143" t="s">
        <v>487</v>
      </c>
      <c r="BL176" s="150" t="s">
        <v>487</v>
      </c>
      <c r="BM176" s="206" t="s">
        <v>487</v>
      </c>
      <c r="BN176" s="122" t="s">
        <v>487</v>
      </c>
      <c r="BO176" s="122" t="s">
        <v>487</v>
      </c>
      <c r="BP176" s="143"/>
      <c r="BR176" s="152"/>
      <c r="BS176" s="289" t="s">
        <v>487</v>
      </c>
      <c r="BT176" s="208" t="s">
        <v>487</v>
      </c>
      <c r="BU176" s="152"/>
      <c r="BV176" s="208" t="s">
        <v>487</v>
      </c>
      <c r="BW176" s="1056" t="s">
        <v>487</v>
      </c>
      <c r="BX176" s="208" t="s">
        <v>487</v>
      </c>
      <c r="BY176" s="208" t="s">
        <v>487</v>
      </c>
      <c r="BZ176" s="208" t="s">
        <v>487</v>
      </c>
      <c r="CA176" s="208" t="s">
        <v>487</v>
      </c>
      <c r="CB176" s="208" t="s">
        <v>487</v>
      </c>
      <c r="CC176" s="208" t="s">
        <v>487</v>
      </c>
      <c r="CD176" s="208" t="s">
        <v>487</v>
      </c>
      <c r="CE176" s="208" t="s">
        <v>487</v>
      </c>
      <c r="CF176" s="208" t="s">
        <v>487</v>
      </c>
      <c r="CG176" s="208" t="s">
        <v>487</v>
      </c>
      <c r="CH176" s="208" t="s">
        <v>487</v>
      </c>
      <c r="CI176" s="208" t="s">
        <v>487</v>
      </c>
      <c r="CJ176" s="208" t="s">
        <v>487</v>
      </c>
      <c r="CK176" s="208" t="s">
        <v>487</v>
      </c>
      <c r="CL176" s="285"/>
      <c r="CM176" s="145"/>
      <c r="CN176" s="145"/>
      <c r="CO176" s="145"/>
      <c r="CP176" s="148"/>
      <c r="CQ176" s="285"/>
      <c r="CR176" s="285"/>
      <c r="CS176" s="285"/>
      <c r="CT176" s="145"/>
      <c r="CU176" s="145"/>
      <c r="CV176" s="145"/>
      <c r="CW176" s="145"/>
      <c r="CX176" s="290"/>
      <c r="CZ176" s="145"/>
      <c r="DA176" s="122">
        <v>3</v>
      </c>
      <c r="DB176" s="285" t="s">
        <v>487</v>
      </c>
      <c r="DE176" s="308"/>
      <c r="DF176" s="308"/>
      <c r="DG176" s="308"/>
      <c r="DH176" s="579"/>
      <c r="DI176" s="163" t="s">
        <v>489</v>
      </c>
      <c r="DJ176" s="291" t="s">
        <v>485</v>
      </c>
      <c r="DK176" s="162">
        <v>2</v>
      </c>
      <c r="DL176" s="163" t="s">
        <v>741</v>
      </c>
      <c r="DM176" s="163" t="s">
        <v>476</v>
      </c>
      <c r="DN176" s="164">
        <v>0</v>
      </c>
      <c r="DO176" s="163">
        <v>0</v>
      </c>
      <c r="DP176" s="168" t="s">
        <v>490</v>
      </c>
      <c r="DQ176" s="163" t="s">
        <v>490</v>
      </c>
      <c r="DR176" s="165" t="s">
        <v>490</v>
      </c>
      <c r="DS176" s="125" t="s">
        <v>490</v>
      </c>
      <c r="DT176" s="125">
        <v>51</v>
      </c>
      <c r="DU176" s="125">
        <v>33.299999999999997</v>
      </c>
      <c r="DV176" s="125">
        <v>66.7</v>
      </c>
      <c r="DW176" s="125" t="s">
        <v>490</v>
      </c>
      <c r="DX176" s="125" t="s">
        <v>490</v>
      </c>
      <c r="DY176" s="125" t="s">
        <v>490</v>
      </c>
      <c r="DZ176" s="125" t="s">
        <v>490</v>
      </c>
      <c r="EA176" s="125">
        <v>0</v>
      </c>
      <c r="EC176" s="292">
        <v>3</v>
      </c>
      <c r="ED176" s="292">
        <v>2</v>
      </c>
      <c r="EE176" s="166">
        <v>7</v>
      </c>
      <c r="EF176" s="163">
        <v>10</v>
      </c>
      <c r="EG176" s="163">
        <v>2</v>
      </c>
      <c r="EH176" s="163">
        <v>1</v>
      </c>
      <c r="EI176" s="163">
        <v>189</v>
      </c>
      <c r="EJ176" s="163">
        <v>92</v>
      </c>
      <c r="EK176" s="167">
        <f>EJ176/(EI176*EI176*0.01*0.01)</f>
        <v>25.755158030290307</v>
      </c>
      <c r="EL176" s="163">
        <v>1</v>
      </c>
      <c r="EM176" s="168" t="s">
        <v>490</v>
      </c>
      <c r="EN176" s="169">
        <v>2</v>
      </c>
      <c r="EO176" s="163">
        <v>2</v>
      </c>
      <c r="EP176" s="163">
        <v>4</v>
      </c>
      <c r="EQ176" s="1239">
        <v>42646</v>
      </c>
      <c r="ER176" s="580">
        <v>6691</v>
      </c>
      <c r="ES176" s="991"/>
      <c r="ET176" s="991"/>
      <c r="EU176" s="991"/>
      <c r="EV176" s="991"/>
      <c r="EW176" s="991"/>
      <c r="EX176" s="739"/>
      <c r="EY176" s="1067"/>
      <c r="EZ176" s="991"/>
      <c r="FA176" s="991"/>
      <c r="FB176" s="991"/>
      <c r="FC176" s="991"/>
      <c r="FD176" s="1067"/>
      <c r="FE176" s="1067"/>
      <c r="FF176" s="1067"/>
      <c r="FG176" s="740"/>
      <c r="FH176" s="1084"/>
      <c r="FI176" s="590"/>
      <c r="FJ176" s="645">
        <v>51</v>
      </c>
      <c r="FK176" s="1124" t="s">
        <v>793</v>
      </c>
      <c r="FL176" s="133" t="s">
        <v>1445</v>
      </c>
      <c r="FM176" s="122"/>
      <c r="FP176" s="172"/>
      <c r="FQ176" s="173">
        <f>DT176/1000</f>
        <v>5.0999999999999997E-2</v>
      </c>
      <c r="FR176" s="133"/>
      <c r="FS176" s="133"/>
      <c r="GF176" s="175"/>
      <c r="GJ176" s="991"/>
      <c r="GK176" s="294">
        <v>42901</v>
      </c>
      <c r="GL176" s="1260" t="s">
        <v>497</v>
      </c>
      <c r="GM176" s="1231">
        <f t="shared" si="83"/>
        <v>8</v>
      </c>
      <c r="GN176" s="1147"/>
      <c r="GP176" s="295"/>
      <c r="GR176" s="991"/>
      <c r="GS176" s="991"/>
      <c r="GT176" s="991"/>
      <c r="HI176" s="991"/>
      <c r="HJ176" s="991"/>
      <c r="HK176" s="991"/>
      <c r="HL176" s="991"/>
      <c r="HM176" s="991"/>
      <c r="HN176" s="991"/>
      <c r="HO176" s="1022"/>
      <c r="HP176" s="1022"/>
      <c r="HQ176" s="991"/>
      <c r="HR176" s="991"/>
      <c r="HS176" s="991"/>
      <c r="HT176" s="991"/>
      <c r="HU176" s="991"/>
      <c r="HV176" s="991"/>
      <c r="HW176" s="991"/>
      <c r="HX176" s="991"/>
      <c r="HY176" s="991"/>
      <c r="HZ176" s="991"/>
      <c r="IA176" s="991"/>
      <c r="IB176" s="1022"/>
      <c r="IC176" s="991"/>
      <c r="ID176" s="991"/>
      <c r="IE176" s="991"/>
      <c r="IF176" s="991"/>
      <c r="IG176" s="991"/>
      <c r="IH176" s="991"/>
      <c r="II176" s="991"/>
      <c r="IJ176" s="991"/>
      <c r="IK176" s="1022"/>
      <c r="IL176" s="991"/>
      <c r="IM176" s="991"/>
      <c r="IN176" s="1022"/>
      <c r="IO176" s="991"/>
      <c r="IP176" s="991"/>
      <c r="IQ176" s="991"/>
      <c r="IR176" s="991"/>
      <c r="IS176" s="991"/>
      <c r="IT176" s="1022"/>
      <c r="IU176" s="991"/>
      <c r="IV176" s="991"/>
      <c r="IW176" s="991"/>
      <c r="IX176" s="991"/>
      <c r="IY176" s="991"/>
      <c r="IZ176" s="991"/>
      <c r="JA176" s="991"/>
      <c r="JB176" s="991"/>
      <c r="JC176" s="991"/>
      <c r="JD176" s="991"/>
      <c r="JE176" s="991"/>
      <c r="JF176" s="991"/>
      <c r="JG176" s="125"/>
      <c r="JH176" s="125"/>
      <c r="JI176" s="125"/>
      <c r="JJ176" s="993"/>
      <c r="JK176" s="993"/>
      <c r="JL176" s="993"/>
      <c r="JM176" s="993"/>
      <c r="JN176" s="993"/>
      <c r="JO176" s="993"/>
      <c r="JP176" s="993"/>
      <c r="JQ176" s="993"/>
      <c r="JR176" s="993"/>
      <c r="JS176" s="993"/>
      <c r="JT176" s="993"/>
      <c r="JU176" s="993"/>
      <c r="JV176" s="993"/>
      <c r="JW176" s="993"/>
      <c r="JX176" s="993"/>
      <c r="JY176" s="993"/>
      <c r="JZ176" s="993"/>
      <c r="KA176" s="993"/>
      <c r="KB176" s="993"/>
      <c r="KC176" s="993"/>
      <c r="KD176" s="993"/>
      <c r="KE176" s="993"/>
      <c r="KF176" s="993"/>
      <c r="KG176" s="993"/>
      <c r="KH176" s="993"/>
      <c r="KI176" s="993"/>
      <c r="KJ176" s="993"/>
      <c r="KK176" s="993"/>
      <c r="KL176" s="993"/>
      <c r="KM176" s="993"/>
      <c r="KN176" s="993"/>
      <c r="KO176" s="993"/>
      <c r="KP176" s="993"/>
      <c r="KQ176" s="993"/>
      <c r="KR176" s="993"/>
      <c r="KS176" s="993"/>
      <c r="KT176" s="993"/>
      <c r="KU176" s="993"/>
      <c r="KV176" s="993"/>
      <c r="KW176" s="993"/>
      <c r="KX176" s="993"/>
      <c r="KY176" s="993"/>
      <c r="KZ176" s="993"/>
      <c r="LA176" s="993"/>
      <c r="LB176" s="993"/>
      <c r="LC176" s="993"/>
      <c r="LD176" s="993"/>
      <c r="LE176" s="125"/>
      <c r="LF176" s="175"/>
      <c r="LG176" s="175"/>
      <c r="LH176" s="175"/>
      <c r="LI176" s="175"/>
      <c r="LJ176" s="175"/>
      <c r="LK176" s="175"/>
      <c r="LL176" s="175"/>
      <c r="LM176" s="175"/>
      <c r="LN176" s="175"/>
      <c r="LO176" s="175"/>
      <c r="LP176" s="175"/>
      <c r="LQ176" s="175"/>
      <c r="LR176" s="175"/>
      <c r="LS176" s="175"/>
      <c r="LT176" s="175"/>
      <c r="LU176" s="175"/>
      <c r="LV176" s="175"/>
      <c r="LW176" s="175"/>
      <c r="LX176" s="175"/>
      <c r="LY176" s="183"/>
      <c r="LZ176" s="183"/>
    </row>
    <row r="177" spans="1:338" ht="14.45" hidden="1" customHeight="1">
      <c r="A177" s="122">
        <v>158</v>
      </c>
      <c r="B177" s="122">
        <f>COUNTIFS($D$3:D177,D177,$F$3:F177,F177)</f>
        <v>1</v>
      </c>
      <c r="C177" s="520">
        <v>12924</v>
      </c>
      <c r="D177" s="422" t="s">
        <v>1450</v>
      </c>
      <c r="E177" s="186" t="s">
        <v>1451</v>
      </c>
      <c r="F177" s="521">
        <v>5853050346</v>
      </c>
      <c r="G177" s="125">
        <f>LEFT(H177,4)-CONCATENATE(IF(LEFT(F177, 2)&lt;MID(H177, 3, 4), 20, 19),LEFT(F177,2))</f>
        <v>62</v>
      </c>
      <c r="H177" s="422" t="s">
        <v>1452</v>
      </c>
      <c r="I177" s="224" t="s">
        <v>1453</v>
      </c>
      <c r="J177" s="190" t="s">
        <v>477</v>
      </c>
      <c r="K177" s="186" t="s">
        <v>478</v>
      </c>
      <c r="L177" s="225">
        <v>16</v>
      </c>
      <c r="M177" s="186">
        <v>1</v>
      </c>
      <c r="N177" s="186" t="s">
        <v>513</v>
      </c>
      <c r="O177" s="225"/>
      <c r="P177" s="225" t="s">
        <v>1454</v>
      </c>
      <c r="Q177" s="192"/>
      <c r="R177" s="192"/>
      <c r="S177" s="186"/>
      <c r="T177" s="226" t="s">
        <v>530</v>
      </c>
      <c r="U177" s="226"/>
      <c r="V177" s="429" t="s">
        <v>990</v>
      </c>
      <c r="W177" s="228"/>
      <c r="X177" s="741"/>
      <c r="Y177" s="741"/>
      <c r="Z177" s="224"/>
      <c r="AA177" s="225" t="s">
        <v>779</v>
      </c>
      <c r="AB177" s="125"/>
      <c r="AC177" s="1014">
        <v>346</v>
      </c>
      <c r="AD177" s="1014">
        <v>5500</v>
      </c>
      <c r="AE177" s="993"/>
      <c r="AF177" s="993"/>
      <c r="AG177" s="824" t="s">
        <v>485</v>
      </c>
      <c r="AH177" s="232">
        <v>450</v>
      </c>
      <c r="AI177"/>
      <c r="AJ177"/>
      <c r="AM177"/>
      <c r="AO177" s="490">
        <v>70.099999999999994</v>
      </c>
      <c r="AP177" s="137">
        <v>17.399999999999999</v>
      </c>
      <c r="AQ177" s="138">
        <v>11.6</v>
      </c>
      <c r="AR177" s="139">
        <f t="shared" ref="AR177:AR193" si="95">AO177+AP177+AQ177</f>
        <v>99.1</v>
      </c>
      <c r="AS177" s="140">
        <f t="shared" ref="AS177:AS193" si="96">AO177/AP177</f>
        <v>4.0287356321839081</v>
      </c>
      <c r="AT177" s="141">
        <f t="shared" ref="AT177:AT193" si="97">AO177/AP177*AQ177</f>
        <v>46.733333333333334</v>
      </c>
      <c r="AU177" s="142">
        <f t="shared" ref="AU177:AU193" si="98">AO177/(AP177+AQ177)</f>
        <v>2.4172413793103447</v>
      </c>
      <c r="AV177" s="143">
        <f>AW177*AO177/100</f>
        <v>66.017999999999986</v>
      </c>
      <c r="AW177" s="143">
        <f>98-AY177-(CD177*100/AO177)</f>
        <v>94.176890156918688</v>
      </c>
      <c r="AX177" s="144">
        <v>1.81</v>
      </c>
      <c r="AY177" s="143">
        <f>AX177*100/AO177</f>
        <v>2.5820256776034238</v>
      </c>
      <c r="AZ177" s="122" t="s">
        <v>487</v>
      </c>
      <c r="BA177" s="204">
        <v>44.5</v>
      </c>
      <c r="BB177" s="147" t="s">
        <v>487</v>
      </c>
      <c r="BC177" s="153">
        <v>0.4</v>
      </c>
      <c r="BD177" s="153"/>
      <c r="BE177" s="143"/>
      <c r="BF177" s="143"/>
      <c r="BG177" s="233">
        <v>7986.1538461538457</v>
      </c>
      <c r="BH177" s="233">
        <v>836</v>
      </c>
      <c r="BI177" s="234">
        <v>8.69</v>
      </c>
      <c r="BJ177" s="143">
        <v>57.5</v>
      </c>
      <c r="BK177" s="143">
        <f>100-BJ177</f>
        <v>42.5</v>
      </c>
      <c r="BL177" s="150">
        <f>BJ177/BK177</f>
        <v>1.3529411764705883</v>
      </c>
      <c r="BM177" s="206">
        <v>4.2300000000000004</v>
      </c>
      <c r="BN177" s="153">
        <f>BM177*100/AO177</f>
        <v>6.0342368045649089</v>
      </c>
      <c r="BO177" s="122" t="s">
        <v>487</v>
      </c>
      <c r="BP177" s="143">
        <v>60.7</v>
      </c>
      <c r="BQ177" s="234">
        <v>68.08</v>
      </c>
      <c r="BR177" s="158">
        <v>31039</v>
      </c>
      <c r="BS177" s="153">
        <f>BX177+BZ177</f>
        <v>78.900000000000006</v>
      </c>
      <c r="BT177" s="158">
        <v>84.1</v>
      </c>
      <c r="BU177" s="158">
        <v>18576</v>
      </c>
      <c r="BV177" s="153">
        <f>100-BT177</f>
        <v>15.900000000000006</v>
      </c>
      <c r="BW177" s="1039">
        <f>BY177+CA177+CC177</f>
        <v>17.138999999999999</v>
      </c>
      <c r="BX177" s="149">
        <v>49.7</v>
      </c>
      <c r="BY177" s="145">
        <f>BX177*AP177/100</f>
        <v>8.6478000000000002</v>
      </c>
      <c r="BZ177" s="158">
        <v>29.2</v>
      </c>
      <c r="CA177" s="145">
        <f>BZ177*AP177/100</f>
        <v>5.0807999999999991</v>
      </c>
      <c r="CB177" s="158">
        <v>19.600000000000001</v>
      </c>
      <c r="CC177" s="145">
        <f>CB177*AP177/100</f>
        <v>3.4104000000000001</v>
      </c>
      <c r="CD177" s="145">
        <v>0.87</v>
      </c>
      <c r="CE177" s="151">
        <v>99.9</v>
      </c>
      <c r="CF177" s="151">
        <v>13512</v>
      </c>
      <c r="CG177" s="151">
        <v>99.7</v>
      </c>
      <c r="CH177" s="151">
        <v>8543</v>
      </c>
      <c r="CI177" s="151">
        <v>95.5</v>
      </c>
      <c r="CJ177" s="151">
        <v>99</v>
      </c>
      <c r="CK177" s="151">
        <v>9996</v>
      </c>
      <c r="CL177" s="143">
        <f>BX177/BZ177</f>
        <v>1.702054794520548</v>
      </c>
      <c r="CM177" s="145"/>
      <c r="CN177" s="145"/>
      <c r="CO177" s="145"/>
      <c r="CP177" s="153">
        <v>0.75</v>
      </c>
      <c r="CQ177" s="143"/>
      <c r="CR177" s="143"/>
      <c r="CS177" s="143"/>
      <c r="CT177" s="145"/>
      <c r="CU177" s="236"/>
      <c r="CV177" s="236"/>
      <c r="CW177" s="145"/>
      <c r="CX177" s="145"/>
      <c r="CZ177" s="145"/>
      <c r="DA177" s="209"/>
      <c r="DB177" s="237" t="s">
        <v>301</v>
      </c>
      <c r="DC177" s="238"/>
      <c r="DD177" s="239" t="s">
        <v>1455</v>
      </c>
      <c r="DE177" s="125"/>
      <c r="DF177" s="125"/>
      <c r="DG177" s="125"/>
      <c r="DH177" s="414"/>
      <c r="DI177" s="125" t="s">
        <v>515</v>
      </c>
      <c r="DJ177" s="426" t="s">
        <v>485</v>
      </c>
      <c r="DK177" s="166">
        <v>2</v>
      </c>
      <c r="DL177" s="166"/>
      <c r="DM177" s="166"/>
      <c r="DN177" s="164">
        <v>0</v>
      </c>
      <c r="DO177" s="166"/>
      <c r="DP177" s="166"/>
      <c r="DQ177" s="166"/>
      <c r="DR177" s="250">
        <v>23.7</v>
      </c>
      <c r="DS177" s="179" t="s">
        <v>490</v>
      </c>
      <c r="DT177" s="179">
        <v>523</v>
      </c>
      <c r="DU177" s="179">
        <v>15.9</v>
      </c>
      <c r="DV177" s="179">
        <v>84.1</v>
      </c>
      <c r="DW177" s="179" t="s">
        <v>490</v>
      </c>
      <c r="DX177" s="179" t="s">
        <v>490</v>
      </c>
      <c r="DY177" s="179" t="s">
        <v>490</v>
      </c>
      <c r="DZ177" s="179" t="s">
        <v>490</v>
      </c>
      <c r="EA177" s="188">
        <v>0</v>
      </c>
      <c r="EB177" s="149"/>
      <c r="EC177" s="242"/>
      <c r="ED177" s="242"/>
      <c r="EE177" s="166">
        <v>16</v>
      </c>
      <c r="EF177" s="166">
        <v>50</v>
      </c>
      <c r="EG177" s="166">
        <v>3</v>
      </c>
      <c r="EH177" s="242"/>
      <c r="EI177" s="243" t="s">
        <v>538</v>
      </c>
      <c r="EJ177" s="243" t="s">
        <v>538</v>
      </c>
      <c r="EK177" s="167" t="s">
        <v>538</v>
      </c>
      <c r="EL177" s="166">
        <v>2</v>
      </c>
      <c r="EM177" s="166" t="s">
        <v>534</v>
      </c>
      <c r="EN177" s="166">
        <v>3</v>
      </c>
      <c r="EO177" s="166">
        <v>2</v>
      </c>
      <c r="EP177" s="242" t="s">
        <v>1456</v>
      </c>
      <c r="EQ177" s="1230">
        <v>43720</v>
      </c>
      <c r="ER177" s="559">
        <v>12924</v>
      </c>
      <c r="ES177" s="1109">
        <v>75</v>
      </c>
      <c r="ET177" s="1109">
        <v>7642</v>
      </c>
      <c r="EU177" s="1109">
        <v>4000</v>
      </c>
      <c r="EV177" s="1109">
        <v>40560</v>
      </c>
      <c r="EW177" s="1109">
        <v>2750</v>
      </c>
      <c r="EX177" s="634">
        <f>EW177/EU177*EV177/ES177</f>
        <v>371.8</v>
      </c>
      <c r="EY177" s="1075">
        <f>L177*EX177</f>
        <v>5948.8</v>
      </c>
      <c r="EZ177" s="1009"/>
      <c r="FA177" s="1009"/>
      <c r="FB177" s="1009"/>
      <c r="FC177" s="1009"/>
      <c r="FD177" s="1068"/>
      <c r="FE177" s="1068"/>
      <c r="FF177" s="1068"/>
      <c r="FG177" s="635"/>
      <c r="FH177" s="993"/>
      <c r="FI177" s="518"/>
      <c r="FJ177" s="519"/>
      <c r="FK177" s="1017"/>
      <c r="FL177" s="133"/>
      <c r="FM177" s="122"/>
      <c r="FN177" s="213">
        <f>AC177/1000</f>
        <v>0.34599999999999997</v>
      </c>
      <c r="FP177" s="141">
        <f>EW177*100/ET177</f>
        <v>35.985344150745881</v>
      </c>
      <c r="FQ177" s="247">
        <f>EX177/1000</f>
        <v>0.37180000000000002</v>
      </c>
      <c r="FR177" s="170">
        <f>DT177/EX177</f>
        <v>1.4066702528240989</v>
      </c>
      <c r="FS177" s="174">
        <v>20</v>
      </c>
      <c r="FT177" s="183" t="s">
        <v>993</v>
      </c>
      <c r="FU177" s="183" t="s">
        <v>490</v>
      </c>
      <c r="FV177" s="183" t="s">
        <v>581</v>
      </c>
      <c r="FW177" s="125">
        <v>0</v>
      </c>
      <c r="FX177" s="188" t="s">
        <v>538</v>
      </c>
      <c r="FY177" s="125">
        <v>1</v>
      </c>
      <c r="FZ177" s="183" t="s">
        <v>539</v>
      </c>
      <c r="GD177" s="125">
        <v>1</v>
      </c>
      <c r="GE177" s="427">
        <v>44006</v>
      </c>
      <c r="GF177" s="183" t="s">
        <v>584</v>
      </c>
      <c r="GG177" s="125">
        <v>0</v>
      </c>
      <c r="GH177" s="175">
        <v>0</v>
      </c>
      <c r="GI177" s="183" t="s">
        <v>1212</v>
      </c>
      <c r="GJ177" s="991"/>
      <c r="GK177" s="528">
        <v>43992</v>
      </c>
      <c r="GL177" s="1232" t="s">
        <v>497</v>
      </c>
      <c r="GM177" s="1231">
        <f t="shared" si="83"/>
        <v>8</v>
      </c>
      <c r="GN177" s="1147" t="s">
        <v>543</v>
      </c>
      <c r="GR177" s="1212"/>
      <c r="GS177" s="991"/>
      <c r="GT177" s="991"/>
      <c r="GV177" s="249">
        <v>6.63</v>
      </c>
      <c r="GW177" s="249">
        <v>0</v>
      </c>
      <c r="GX177" s="249">
        <v>2462.6</v>
      </c>
      <c r="GY177" s="249">
        <v>0</v>
      </c>
      <c r="GZ177" s="249">
        <v>7.67</v>
      </c>
      <c r="HA177" s="249">
        <v>0</v>
      </c>
      <c r="HB177" s="249">
        <v>4922.6000000000004</v>
      </c>
      <c r="HC177" s="249">
        <v>36.6</v>
      </c>
      <c r="HD177" s="249">
        <v>541.1</v>
      </c>
      <c r="HE177" s="249">
        <v>0</v>
      </c>
      <c r="HF177" s="249">
        <v>0</v>
      </c>
      <c r="HG177" s="249">
        <v>0</v>
      </c>
      <c r="HH177" s="249">
        <v>2265.06</v>
      </c>
      <c r="HI177" s="1022">
        <v>3</v>
      </c>
      <c r="HJ177" s="145">
        <v>45</v>
      </c>
      <c r="HK177" s="145">
        <v>82.3</v>
      </c>
      <c r="HL177" s="233">
        <v>4150</v>
      </c>
      <c r="HM177" s="145">
        <v>33.4</v>
      </c>
      <c r="HN177" s="145">
        <v>95.9</v>
      </c>
      <c r="HO177" s="233">
        <v>5324</v>
      </c>
      <c r="HP177" s="233">
        <v>823</v>
      </c>
      <c r="HQ177" s="145">
        <v>49.7</v>
      </c>
      <c r="HR177" s="145">
        <v>53.3</v>
      </c>
      <c r="HS177" s="145">
        <v>28.2</v>
      </c>
      <c r="HT177" s="145">
        <v>97.6</v>
      </c>
      <c r="HU177" s="145">
        <v>99.4</v>
      </c>
      <c r="HV177" s="233">
        <v>7301</v>
      </c>
      <c r="HW177" s="145">
        <v>82</v>
      </c>
      <c r="HX177" s="145">
        <v>75.7</v>
      </c>
      <c r="HY177" s="145">
        <v>26.1</v>
      </c>
      <c r="HZ177" s="145">
        <v>81.5</v>
      </c>
      <c r="IA177" s="145">
        <v>99.1</v>
      </c>
      <c r="IB177" s="233">
        <v>5462</v>
      </c>
      <c r="IC177" s="145">
        <v>50.7</v>
      </c>
      <c r="ID177" s="145">
        <v>62.9</v>
      </c>
      <c r="IE177" s="145">
        <v>67.8</v>
      </c>
      <c r="IF177" s="145">
        <v>90.5</v>
      </c>
      <c r="IG177" s="233">
        <v>7430</v>
      </c>
      <c r="IH177" s="145">
        <v>82.5</v>
      </c>
      <c r="II177" s="145">
        <v>24.8</v>
      </c>
      <c r="IJ177" s="145">
        <v>97.6</v>
      </c>
      <c r="IK177" s="233">
        <v>6054</v>
      </c>
      <c r="IL177" s="145">
        <v>41.2</v>
      </c>
      <c r="IM177" s="145">
        <v>97</v>
      </c>
      <c r="IN177" s="233">
        <v>5125</v>
      </c>
      <c r="IO177" s="145">
        <v>72.400000000000006</v>
      </c>
      <c r="IP177" s="145">
        <v>46.7</v>
      </c>
      <c r="IQ177" s="145">
        <v>32.1</v>
      </c>
      <c r="IR177" s="145">
        <v>55.5</v>
      </c>
      <c r="IS177" s="145">
        <v>97.1</v>
      </c>
      <c r="IT177" s="233">
        <v>4380</v>
      </c>
      <c r="IU177" s="145">
        <v>37.700000000000003</v>
      </c>
      <c r="IV177" s="145">
        <v>56.7</v>
      </c>
      <c r="IW177" s="145">
        <v>12.4</v>
      </c>
      <c r="IX177" s="145">
        <v>98.8</v>
      </c>
      <c r="IY177" s="145">
        <v>4741</v>
      </c>
      <c r="IZ177" s="145">
        <v>25.6</v>
      </c>
      <c r="JA177" s="145">
        <v>50.6</v>
      </c>
      <c r="JB177" s="145">
        <v>84.7</v>
      </c>
      <c r="JC177" s="145">
        <v>3.29</v>
      </c>
      <c r="JD177" s="233">
        <v>27</v>
      </c>
      <c r="JE177" s="149">
        <v>3</v>
      </c>
      <c r="JF177" s="149">
        <v>1</v>
      </c>
      <c r="JG177" s="183"/>
      <c r="JH177" s="183"/>
      <c r="JI177" s="249"/>
      <c r="JJ177" s="993"/>
      <c r="JK177" s="993"/>
      <c r="JL177" s="993"/>
      <c r="JM177" s="993"/>
      <c r="JN177" s="993"/>
      <c r="JO177" s="993"/>
      <c r="JP177" s="993"/>
      <c r="JQ177" s="993"/>
      <c r="JR177" s="993"/>
      <c r="JS177" s="993"/>
      <c r="JT177" s="993"/>
      <c r="JU177" s="993"/>
      <c r="JV177" s="993"/>
      <c r="JW177" s="993"/>
      <c r="JX177" s="993"/>
      <c r="JY177" s="993"/>
      <c r="JZ177" s="993"/>
      <c r="KA177" s="993"/>
      <c r="KB177" s="993"/>
      <c r="KC177" s="993"/>
      <c r="KD177" s="993"/>
      <c r="KE177" s="993"/>
      <c r="KF177" s="993"/>
      <c r="KG177" s="993"/>
      <c r="KH177" s="993"/>
      <c r="KI177" s="993"/>
      <c r="KJ177" s="993"/>
      <c r="KK177" s="993"/>
      <c r="KL177" s="993"/>
      <c r="KM177" s="993"/>
      <c r="KN177" s="993"/>
      <c r="KO177" s="993"/>
      <c r="KP177" s="993"/>
      <c r="KQ177" s="993"/>
      <c r="KR177" s="993"/>
      <c r="KS177" s="993"/>
      <c r="KT177" s="993"/>
      <c r="KU177" s="993"/>
      <c r="KV177" s="993"/>
      <c r="KW177" s="993"/>
      <c r="KX177" s="993"/>
      <c r="KY177" s="993"/>
      <c r="KZ177" s="993"/>
      <c r="LA177" s="993"/>
      <c r="LB177" s="993"/>
      <c r="LC177" s="993"/>
      <c r="LD177" s="993"/>
      <c r="LE177" s="125"/>
      <c r="LF177" s="175"/>
      <c r="LG177" s="175"/>
      <c r="LH177" s="175"/>
      <c r="LI177" s="175"/>
      <c r="LJ177" s="175"/>
      <c r="LK177" s="175"/>
      <c r="LL177" s="175"/>
      <c r="LM177" s="175"/>
      <c r="LN177" s="175"/>
      <c r="LO177" s="175"/>
      <c r="LP177" s="175"/>
      <c r="LQ177" s="175"/>
      <c r="LR177" s="175"/>
      <c r="LS177" s="175"/>
      <c r="LT177" s="175"/>
      <c r="LU177" s="175"/>
      <c r="LV177" s="175"/>
      <c r="LW177" s="175"/>
      <c r="LX177" s="175"/>
      <c r="LY177" s="183"/>
      <c r="LZ177" s="183"/>
    </row>
    <row r="178" spans="1:338" ht="14.45" hidden="1" customHeight="1">
      <c r="A178" s="122">
        <v>17</v>
      </c>
      <c r="B178" s="122">
        <f>COUNTIFS($D$3:D178,D178,$F$3:F178,F178)</f>
        <v>1</v>
      </c>
      <c r="C178" s="184">
        <v>7831</v>
      </c>
      <c r="D178" s="398" t="s">
        <v>1447</v>
      </c>
      <c r="E178" s="188" t="s">
        <v>866</v>
      </c>
      <c r="F178" s="187">
        <v>8310195344</v>
      </c>
      <c r="G178" s="125">
        <v>35</v>
      </c>
      <c r="H178" s="398" t="s">
        <v>1338</v>
      </c>
      <c r="I178" s="503" t="s">
        <v>1448</v>
      </c>
      <c r="J178" s="504" t="s">
        <v>477</v>
      </c>
      <c r="K178" s="175" t="s">
        <v>478</v>
      </c>
      <c r="L178" s="125">
        <v>18</v>
      </c>
      <c r="M178" s="188" t="s">
        <v>1449</v>
      </c>
      <c r="N178" s="188" t="s">
        <v>490</v>
      </c>
      <c r="O178" s="188" t="s">
        <v>481</v>
      </c>
      <c r="P178" s="553" t="s">
        <v>522</v>
      </c>
      <c r="Q178" s="553"/>
      <c r="R178" s="553"/>
      <c r="S178" s="530" t="s">
        <v>503</v>
      </c>
      <c r="T178" s="573" t="s">
        <v>504</v>
      </c>
      <c r="U178" s="574" t="s">
        <v>484</v>
      </c>
      <c r="V178" s="530" t="s">
        <v>505</v>
      </c>
      <c r="W178" s="575" t="s">
        <v>506</v>
      </c>
      <c r="X178" s="530" t="s">
        <v>484</v>
      </c>
      <c r="Y178" s="530" t="s">
        <v>484</v>
      </c>
      <c r="Z178" s="1097"/>
      <c r="AA178" s="1083"/>
      <c r="AB178" s="201"/>
      <c r="AC178" s="1010"/>
      <c r="AD178" s="1010"/>
      <c r="AE178" s="1010"/>
      <c r="AF178" s="1010"/>
      <c r="AG178" s="1018" t="s">
        <v>485</v>
      </c>
      <c r="AH178" s="1009"/>
      <c r="AK178" s="134"/>
      <c r="AM178" s="135"/>
      <c r="AO178" s="1024">
        <v>57.7</v>
      </c>
      <c r="AP178" s="137">
        <v>23</v>
      </c>
      <c r="AQ178" s="138">
        <v>13</v>
      </c>
      <c r="AR178" s="139">
        <f t="shared" si="95"/>
        <v>93.7</v>
      </c>
      <c r="AS178" s="140">
        <f t="shared" si="96"/>
        <v>2.508695652173913</v>
      </c>
      <c r="AT178" s="141">
        <f t="shared" si="97"/>
        <v>32.61304347826087</v>
      </c>
      <c r="AU178" s="142">
        <f t="shared" si="98"/>
        <v>1.6027777777777779</v>
      </c>
      <c r="AV178" s="143">
        <v>54.514960000000002</v>
      </c>
      <c r="AW178" s="143">
        <f t="shared" ref="AW178:AW186" si="99">95-AY178</f>
        <v>94.48</v>
      </c>
      <c r="AX178" s="144">
        <v>0.30004000000000003</v>
      </c>
      <c r="AY178" s="145">
        <v>0.52</v>
      </c>
      <c r="AZ178" s="149" t="s">
        <v>487</v>
      </c>
      <c r="BA178" s="204">
        <v>72.5</v>
      </c>
      <c r="BB178" s="205">
        <v>0.11</v>
      </c>
      <c r="BC178" s="148"/>
      <c r="BD178" s="148"/>
      <c r="BE178" s="149"/>
      <c r="BF178" s="149"/>
      <c r="BG178" s="145"/>
      <c r="BH178" s="149"/>
      <c r="BJ178" s="149">
        <v>79</v>
      </c>
      <c r="BK178" s="149">
        <v>20.6</v>
      </c>
      <c r="BL178" s="306">
        <v>3.8349514563106792</v>
      </c>
      <c r="BM178" s="206">
        <v>3.3000000000000002E-2</v>
      </c>
      <c r="BN178" s="153">
        <f>BM178*100/AO178</f>
        <v>5.7192374350086658E-2</v>
      </c>
      <c r="BO178" s="149" t="s">
        <v>487</v>
      </c>
      <c r="BP178" s="145">
        <v>31.750000000000004</v>
      </c>
      <c r="BQ178" s="217">
        <v>61.2</v>
      </c>
      <c r="BR178" s="152"/>
      <c r="BS178" s="153">
        <f>BX178+BZ178</f>
        <v>56.4</v>
      </c>
      <c r="BT178" s="152">
        <v>99.6</v>
      </c>
      <c r="BU178" s="218">
        <v>13778.378378378378</v>
      </c>
      <c r="BV178" s="152">
        <f>100-BT178</f>
        <v>0.40000000000000568</v>
      </c>
      <c r="BW178" s="153">
        <f>BY178+CA178+CC178</f>
        <v>22.425000000000001</v>
      </c>
      <c r="BX178" s="152">
        <v>33</v>
      </c>
      <c r="BY178" s="145">
        <f>BX178*AP178/100</f>
        <v>7.59</v>
      </c>
      <c r="BZ178" s="152">
        <v>23.4</v>
      </c>
      <c r="CA178" s="145">
        <f>BZ178*AP178/100</f>
        <v>5.3819999999999997</v>
      </c>
      <c r="CB178" s="152">
        <v>41.1</v>
      </c>
      <c r="CC178" s="145">
        <f>CB178*AP178/100</f>
        <v>9.4530000000000012</v>
      </c>
      <c r="CD178" s="152"/>
      <c r="CL178" s="143">
        <f>BX178/BZ178</f>
        <v>1.4102564102564104</v>
      </c>
      <c r="CM178" s="145"/>
      <c r="CN178" s="145"/>
      <c r="CO178" s="145"/>
      <c r="CP178" s="148"/>
      <c r="CQ178" s="149"/>
      <c r="CR178" s="149"/>
      <c r="CS178" s="149"/>
      <c r="CT178" s="145"/>
      <c r="CU178" s="145"/>
      <c r="CV178" s="145"/>
      <c r="CW178" s="145"/>
      <c r="CX178" s="145"/>
      <c r="CY178" s="209"/>
      <c r="CZ178" s="145"/>
      <c r="DA178" s="209" t="s">
        <v>524</v>
      </c>
      <c r="DB178" s="158" t="s">
        <v>600</v>
      </c>
      <c r="DE178" s="125"/>
      <c r="DF178" s="125"/>
      <c r="DG178" s="125"/>
      <c r="DH178" s="414"/>
      <c r="DI178" s="160" t="s">
        <v>489</v>
      </c>
      <c r="DJ178" s="211" t="s">
        <v>507</v>
      </c>
      <c r="DK178" s="162">
        <v>2</v>
      </c>
      <c r="DL178" s="166"/>
      <c r="DM178" s="166"/>
      <c r="DN178" s="164">
        <v>0</v>
      </c>
      <c r="DO178" s="166"/>
      <c r="DP178" s="168"/>
      <c r="DQ178" s="166"/>
      <c r="DR178" s="165" t="s">
        <v>490</v>
      </c>
      <c r="DS178" s="125" t="s">
        <v>490</v>
      </c>
      <c r="DT178" s="125">
        <v>426</v>
      </c>
      <c r="DU178" s="125">
        <v>31</v>
      </c>
      <c r="DV178" s="125">
        <v>69</v>
      </c>
      <c r="DW178" s="125" t="s">
        <v>490</v>
      </c>
      <c r="DX178" s="125" t="s">
        <v>490</v>
      </c>
      <c r="DY178" s="125" t="s">
        <v>490</v>
      </c>
      <c r="DZ178" s="125" t="s">
        <v>490</v>
      </c>
      <c r="EA178" s="125">
        <v>0</v>
      </c>
      <c r="EC178" s="166"/>
      <c r="ED178" s="166" t="s">
        <v>1449</v>
      </c>
      <c r="EE178" s="166">
        <v>18</v>
      </c>
      <c r="EF178" s="166"/>
      <c r="EG178" s="166">
        <v>2</v>
      </c>
      <c r="EH178" s="166">
        <v>0</v>
      </c>
      <c r="EI178" s="166">
        <v>173</v>
      </c>
      <c r="EJ178" s="166">
        <v>70</v>
      </c>
      <c r="EK178" s="167">
        <f t="shared" ref="EK178:EK186" si="100">EJ178/(EI178*EI178*0.01*0.01)</f>
        <v>23.388686558187711</v>
      </c>
      <c r="EL178" s="166">
        <v>0</v>
      </c>
      <c r="EM178" s="168" t="s">
        <v>490</v>
      </c>
      <c r="EN178" s="166">
        <v>0</v>
      </c>
      <c r="EO178" s="166">
        <v>0</v>
      </c>
      <c r="EP178" s="166">
        <v>4</v>
      </c>
      <c r="EQ178" s="1230">
        <v>42865</v>
      </c>
      <c r="ER178" s="506">
        <v>7831</v>
      </c>
      <c r="ES178" s="1008">
        <v>75</v>
      </c>
      <c r="ET178" s="1008">
        <v>468000</v>
      </c>
      <c r="EU178" s="1083">
        <v>2</v>
      </c>
      <c r="EV178" s="1074">
        <v>12480</v>
      </c>
      <c r="EW178" s="1083">
        <v>6205</v>
      </c>
      <c r="EX178" s="695">
        <v>165.46666666666667</v>
      </c>
      <c r="EY178" s="1075">
        <v>2978.4</v>
      </c>
      <c r="EZ178" s="1083"/>
      <c r="FA178" s="1083"/>
      <c r="FB178" s="1083"/>
      <c r="FC178" s="1083"/>
      <c r="FD178" s="1135"/>
      <c r="FE178" s="1135"/>
      <c r="FF178" s="1135"/>
      <c r="FG178" s="755"/>
      <c r="FH178" s="1112">
        <v>2.5745366639806608</v>
      </c>
      <c r="FI178" s="675"/>
      <c r="FJ178" s="676">
        <v>426</v>
      </c>
      <c r="FK178" s="1154" t="s">
        <v>485</v>
      </c>
      <c r="FL178" s="133"/>
      <c r="FM178" s="172">
        <v>1.3258547008547008</v>
      </c>
      <c r="FN178" s="213">
        <f>EX178/1000</f>
        <v>0.16546666666666668</v>
      </c>
      <c r="FP178" s="172">
        <v>1.3258547008547008</v>
      </c>
      <c r="FQ178" s="213">
        <v>0.16546666666666668</v>
      </c>
      <c r="FR178" s="222">
        <f>DT178/EX178</f>
        <v>2.5745366639806608</v>
      </c>
      <c r="FS178" s="222"/>
      <c r="FT178" s="223"/>
      <c r="FU178" s="223"/>
      <c r="FV178" s="223"/>
      <c r="GF178" s="175"/>
      <c r="GJ178" s="991"/>
      <c r="GK178" s="214">
        <v>43125</v>
      </c>
      <c r="GL178" s="1232" t="s">
        <v>497</v>
      </c>
      <c r="GM178" s="1231">
        <f t="shared" si="83"/>
        <v>8</v>
      </c>
      <c r="GN178" s="1147"/>
      <c r="GR178" s="991"/>
      <c r="GS178" s="991"/>
      <c r="GT178" s="991"/>
      <c r="GU178" s="122"/>
      <c r="HI178" s="991"/>
      <c r="HJ178" s="991"/>
      <c r="HK178" s="991"/>
      <c r="HL178" s="991"/>
      <c r="HM178" s="991"/>
      <c r="HN178" s="991"/>
      <c r="HO178" s="1022"/>
      <c r="HP178" s="1022"/>
      <c r="HQ178" s="991"/>
      <c r="HR178" s="991"/>
      <c r="HS178" s="991"/>
      <c r="HT178" s="991"/>
      <c r="HU178" s="991"/>
      <c r="HV178" s="991"/>
      <c r="HW178" s="991"/>
      <c r="HX178" s="991"/>
      <c r="HY178" s="991"/>
      <c r="HZ178" s="991"/>
      <c r="IA178" s="991"/>
      <c r="IB178" s="1022"/>
      <c r="IC178" s="991"/>
      <c r="ID178" s="991"/>
      <c r="IE178" s="991"/>
      <c r="IF178" s="991"/>
      <c r="IG178" s="991"/>
      <c r="IH178" s="991"/>
      <c r="II178" s="991"/>
      <c r="IJ178" s="991"/>
      <c r="IK178" s="1022"/>
      <c r="IL178" s="991"/>
      <c r="IM178" s="991"/>
      <c r="IN178" s="1022"/>
      <c r="IO178" s="991"/>
      <c r="IP178" s="991"/>
      <c r="IQ178" s="991"/>
      <c r="IR178" s="991"/>
      <c r="IS178" s="991"/>
      <c r="IT178" s="1022"/>
      <c r="IU178" s="991"/>
      <c r="IV178" s="991"/>
      <c r="IW178" s="991"/>
      <c r="IX178" s="991"/>
      <c r="IY178" s="991"/>
      <c r="IZ178" s="991"/>
      <c r="JA178" s="991"/>
      <c r="JB178" s="991"/>
      <c r="JC178" s="991"/>
      <c r="JD178" s="991"/>
      <c r="JE178" s="991"/>
      <c r="JF178" s="991"/>
      <c r="JG178" s="125"/>
      <c r="JH178" s="125"/>
      <c r="JI178" s="125"/>
      <c r="JJ178" s="993"/>
      <c r="JK178" s="993"/>
      <c r="JL178" s="993"/>
      <c r="JM178" s="993"/>
      <c r="JN178" s="993"/>
      <c r="JO178" s="993"/>
      <c r="JP178" s="993"/>
      <c r="JQ178" s="993"/>
      <c r="JR178" s="993"/>
      <c r="JS178" s="993"/>
      <c r="JT178" s="993"/>
      <c r="JU178" s="993"/>
      <c r="JV178" s="993"/>
      <c r="JW178" s="993"/>
      <c r="JX178" s="993"/>
      <c r="JY178" s="993"/>
      <c r="JZ178" s="993"/>
      <c r="KA178" s="993"/>
      <c r="KB178" s="993"/>
      <c r="KC178" s="993"/>
      <c r="KD178" s="993"/>
      <c r="KE178" s="993"/>
      <c r="KF178" s="993"/>
      <c r="KG178" s="993"/>
      <c r="KH178" s="993"/>
      <c r="KI178" s="993"/>
      <c r="KJ178" s="993"/>
      <c r="KK178" s="993"/>
      <c r="KL178" s="993"/>
      <c r="KM178" s="993"/>
      <c r="KN178" s="993"/>
      <c r="KO178" s="993"/>
      <c r="KP178" s="993"/>
      <c r="KQ178" s="993"/>
      <c r="KR178" s="993"/>
      <c r="KS178" s="993"/>
      <c r="KT178" s="993"/>
      <c r="KU178" s="993"/>
      <c r="KV178" s="993"/>
      <c r="KW178" s="993"/>
      <c r="KX178" s="993"/>
      <c r="KY178" s="993"/>
      <c r="KZ178" s="993"/>
      <c r="LA178" s="993"/>
      <c r="LB178" s="993"/>
      <c r="LC178" s="993"/>
      <c r="LD178" s="993"/>
      <c r="LE178" s="125"/>
      <c r="LF178" s="125"/>
      <c r="LG178" s="125"/>
      <c r="LH178" s="125"/>
      <c r="LI178" s="125"/>
      <c r="LJ178" s="125"/>
      <c r="LK178" s="125"/>
      <c r="LL178" s="125"/>
      <c r="LM178" s="125"/>
      <c r="LN178" s="125"/>
      <c r="LO178" s="125"/>
      <c r="LP178" s="125"/>
      <c r="LQ178" s="125"/>
      <c r="LR178" s="175"/>
      <c r="LS178" s="175"/>
      <c r="LT178" s="175"/>
      <c r="LU178" s="175"/>
      <c r="LV178" s="175"/>
      <c r="LW178" s="175"/>
      <c r="LX178" s="175"/>
      <c r="LY178" s="183"/>
      <c r="LZ178" s="183"/>
    </row>
    <row r="179" spans="1:338" ht="14.45" hidden="1" customHeight="1">
      <c r="A179" s="122">
        <v>198</v>
      </c>
      <c r="B179" s="122">
        <f>COUNTIFS($D$3:D179,D179,$F$3:F179,F179)</f>
        <v>1</v>
      </c>
      <c r="C179" s="268">
        <v>6933</v>
      </c>
      <c r="D179" s="398" t="s">
        <v>1463</v>
      </c>
      <c r="E179" s="125" t="s">
        <v>1464</v>
      </c>
      <c r="F179" s="187">
        <v>6407246846</v>
      </c>
      <c r="G179" s="125">
        <v>53</v>
      </c>
      <c r="H179" s="398" t="s">
        <v>1061</v>
      </c>
      <c r="I179" s="572" t="s">
        <v>476</v>
      </c>
      <c r="J179" s="504" t="s">
        <v>477</v>
      </c>
      <c r="K179" s="175" t="s">
        <v>478</v>
      </c>
      <c r="L179" s="125">
        <v>7</v>
      </c>
      <c r="M179" s="125">
        <v>2</v>
      </c>
      <c r="N179" s="125"/>
      <c r="O179" s="125"/>
      <c r="P179" s="553" t="s">
        <v>624</v>
      </c>
      <c r="Q179" s="553"/>
      <c r="R179" s="553"/>
      <c r="S179" s="530" t="s">
        <v>484</v>
      </c>
      <c r="T179" s="573" t="s">
        <v>484</v>
      </c>
      <c r="U179" s="573" t="s">
        <v>481</v>
      </c>
      <c r="V179" s="530" t="s">
        <v>484</v>
      </c>
      <c r="W179" s="575" t="s">
        <v>483</v>
      </c>
      <c r="X179" s="530" t="s">
        <v>481</v>
      </c>
      <c r="Y179" s="530" t="s">
        <v>484</v>
      </c>
      <c r="Z179" s="1097"/>
      <c r="AA179" s="1083">
        <v>38</v>
      </c>
      <c r="AB179" s="301">
        <v>225</v>
      </c>
      <c r="AC179" s="994"/>
      <c r="AD179" s="994"/>
      <c r="AE179" s="994"/>
      <c r="AF179" s="994"/>
      <c r="AG179" s="862" t="s">
        <v>507</v>
      </c>
      <c r="AH179" s="1124" t="s">
        <v>1062</v>
      </c>
      <c r="AI179" s="122">
        <v>50.5</v>
      </c>
      <c r="AJ179" s="122">
        <v>84.3</v>
      </c>
      <c r="AK179" s="134">
        <v>42.571499999999993</v>
      </c>
      <c r="AL179" s="122">
        <v>14929</v>
      </c>
      <c r="AM179" s="135">
        <v>2.1327142857142856</v>
      </c>
      <c r="AN179" s="122">
        <v>1</v>
      </c>
      <c r="AO179" s="1024">
        <v>30.6</v>
      </c>
      <c r="AP179" s="137">
        <v>51.3</v>
      </c>
      <c r="AQ179" s="138">
        <v>14.7</v>
      </c>
      <c r="AR179" s="139">
        <f t="shared" si="95"/>
        <v>96.600000000000009</v>
      </c>
      <c r="AS179" s="140">
        <f t="shared" si="96"/>
        <v>0.59649122807017552</v>
      </c>
      <c r="AT179" s="141">
        <f t="shared" si="97"/>
        <v>8.7684210526315791</v>
      </c>
      <c r="AU179" s="142">
        <f t="shared" si="98"/>
        <v>0.46363636363636368</v>
      </c>
      <c r="AV179" s="143">
        <v>28.07</v>
      </c>
      <c r="AW179" s="143">
        <f t="shared" si="99"/>
        <v>91.732026143790847</v>
      </c>
      <c r="AX179" s="743">
        <v>1</v>
      </c>
      <c r="AY179" s="145">
        <f>AX179*100/AO179</f>
        <v>3.2679738562091503</v>
      </c>
      <c r="BB179" s="305">
        <v>3.6999999999999998E-2</v>
      </c>
      <c r="BC179" s="148"/>
      <c r="BD179" s="148"/>
      <c r="BG179" s="145"/>
      <c r="BJ179" s="143">
        <v>25.1</v>
      </c>
      <c r="BK179" s="143">
        <v>73.8</v>
      </c>
      <c r="BL179" s="306">
        <v>0.34071550255536626</v>
      </c>
      <c r="BM179" s="151" t="s">
        <v>487</v>
      </c>
      <c r="BN179" s="122" t="s">
        <v>487</v>
      </c>
      <c r="BO179" s="149" t="s">
        <v>487</v>
      </c>
      <c r="BP179" s="152">
        <v>11.35</v>
      </c>
      <c r="BQ179" s="307">
        <v>24.15</v>
      </c>
      <c r="BR179" s="218">
        <v>13905</v>
      </c>
      <c r="BS179" s="208"/>
      <c r="BT179" s="208"/>
      <c r="BU179" s="152"/>
      <c r="BV179" s="208"/>
      <c r="BW179" s="1056"/>
      <c r="BX179" s="208"/>
      <c r="BY179" s="208"/>
      <c r="BZ179" s="208"/>
      <c r="CA179" s="208"/>
      <c r="CB179" s="208"/>
      <c r="CC179" s="208"/>
      <c r="CD179" s="208"/>
      <c r="CM179" s="145"/>
      <c r="CN179" s="145"/>
      <c r="CO179" s="145"/>
      <c r="CP179" s="148"/>
      <c r="CT179" s="145"/>
      <c r="CU179" s="145"/>
      <c r="CV179" s="145"/>
      <c r="CW179" s="145"/>
      <c r="CX179" s="145"/>
      <c r="CY179" s="158"/>
      <c r="CZ179" s="145"/>
      <c r="DA179" s="158">
        <v>3</v>
      </c>
      <c r="DB179" s="158" t="s">
        <v>488</v>
      </c>
      <c r="DE179" s="308">
        <v>188.98446829000002</v>
      </c>
      <c r="DF179" s="308">
        <v>28.242932669999998</v>
      </c>
      <c r="DG179" s="308">
        <v>0</v>
      </c>
      <c r="DH179" s="579">
        <v>24.265071489999997</v>
      </c>
      <c r="DI179" s="160" t="s">
        <v>489</v>
      </c>
      <c r="DJ179" s="309" t="s">
        <v>507</v>
      </c>
      <c r="DK179" s="162">
        <v>2</v>
      </c>
      <c r="DL179" s="163" t="s">
        <v>476</v>
      </c>
      <c r="DM179" s="163" t="s">
        <v>476</v>
      </c>
      <c r="DN179" s="164">
        <v>0</v>
      </c>
      <c r="DO179" s="163">
        <v>0</v>
      </c>
      <c r="DP179" s="168" t="s">
        <v>490</v>
      </c>
      <c r="DQ179" s="163" t="s">
        <v>490</v>
      </c>
      <c r="DR179" s="165" t="s">
        <v>490</v>
      </c>
      <c r="DS179" s="125" t="s">
        <v>490</v>
      </c>
      <c r="DT179" s="125">
        <v>225</v>
      </c>
      <c r="DU179" s="125">
        <v>0.218</v>
      </c>
      <c r="DV179" s="125">
        <v>0.78200000000000003</v>
      </c>
      <c r="DW179" s="125" t="s">
        <v>490</v>
      </c>
      <c r="DX179" s="125" t="s">
        <v>490</v>
      </c>
      <c r="DY179" s="125" t="s">
        <v>490</v>
      </c>
      <c r="DZ179" s="125" t="s">
        <v>490</v>
      </c>
      <c r="EA179" s="125">
        <v>0</v>
      </c>
      <c r="EC179" s="163">
        <v>3</v>
      </c>
      <c r="ED179" s="163">
        <v>2</v>
      </c>
      <c r="EE179" s="166">
        <v>7</v>
      </c>
      <c r="EF179" s="163">
        <v>30</v>
      </c>
      <c r="EG179" s="163">
        <v>3</v>
      </c>
      <c r="EH179" s="163">
        <v>0</v>
      </c>
      <c r="EI179" s="163">
        <v>180</v>
      </c>
      <c r="EJ179" s="163">
        <v>90</v>
      </c>
      <c r="EK179" s="167">
        <f t="shared" si="100"/>
        <v>27.777777777777775</v>
      </c>
      <c r="EL179" s="163">
        <v>0</v>
      </c>
      <c r="EM179" s="168" t="s">
        <v>490</v>
      </c>
      <c r="EN179" s="169">
        <v>3</v>
      </c>
      <c r="EO179" s="163">
        <v>2</v>
      </c>
      <c r="EP179" s="163">
        <v>4</v>
      </c>
      <c r="EQ179" s="1238">
        <v>42649</v>
      </c>
      <c r="ER179" s="580">
        <v>6933</v>
      </c>
      <c r="ES179" s="1083"/>
      <c r="ET179" s="1083"/>
      <c r="EU179" s="1083"/>
      <c r="EV179" s="1083"/>
      <c r="EW179" s="1083"/>
      <c r="EX179" s="637"/>
      <c r="EY179" s="1135"/>
      <c r="EZ179" s="1083">
        <v>50</v>
      </c>
      <c r="FA179" s="1083">
        <v>35055</v>
      </c>
      <c r="FB179" s="1083">
        <v>10</v>
      </c>
      <c r="FC179" s="1074">
        <v>70.11</v>
      </c>
      <c r="FD179" s="1140">
        <v>35.405549999999998</v>
      </c>
      <c r="FE179" s="1140"/>
      <c r="FF179" s="1135"/>
      <c r="FG179" s="638">
        <v>6.3549358786969847</v>
      </c>
      <c r="FH179" s="1081"/>
      <c r="FI179" s="590" t="e">
        <v>#DIV/0!</v>
      </c>
      <c r="FJ179" s="645">
        <v>225</v>
      </c>
      <c r="FK179" s="1124" t="s">
        <v>1062</v>
      </c>
      <c r="FL179" s="133"/>
      <c r="FM179" s="122">
        <v>50.5</v>
      </c>
      <c r="FP179" s="172">
        <v>50.5</v>
      </c>
      <c r="FQ179" s="213">
        <f>FD179/1000</f>
        <v>3.5405550000000001E-2</v>
      </c>
      <c r="FR179" s="133"/>
      <c r="FS179" s="133"/>
      <c r="GF179" s="175"/>
      <c r="GJ179" s="991"/>
      <c r="GK179" s="294">
        <v>42961</v>
      </c>
      <c r="GL179" s="1260" t="s">
        <v>497</v>
      </c>
      <c r="GM179" s="1231">
        <f t="shared" si="83"/>
        <v>10</v>
      </c>
      <c r="GN179" s="1147"/>
      <c r="GP179" s="179">
        <v>1.07778174650042</v>
      </c>
      <c r="GR179" s="991"/>
      <c r="GS179" s="991"/>
      <c r="GT179" s="991"/>
      <c r="GU179" s="122"/>
      <c r="HI179" s="991"/>
      <c r="HJ179" s="991"/>
      <c r="HK179" s="991"/>
      <c r="HL179" s="991"/>
      <c r="HM179" s="991"/>
      <c r="HN179" s="991"/>
      <c r="HO179" s="1022"/>
      <c r="HP179" s="1022"/>
      <c r="HQ179" s="991"/>
      <c r="HR179" s="991"/>
      <c r="HS179" s="991"/>
      <c r="HT179" s="991"/>
      <c r="HU179" s="991"/>
      <c r="HV179" s="991"/>
      <c r="HW179" s="991"/>
      <c r="HX179" s="991"/>
      <c r="HY179" s="991"/>
      <c r="HZ179" s="991"/>
      <c r="IA179" s="991"/>
      <c r="IB179" s="1022"/>
      <c r="IC179" s="991"/>
      <c r="ID179" s="991"/>
      <c r="IE179" s="991"/>
      <c r="IF179" s="991"/>
      <c r="IG179" s="991"/>
      <c r="IH179" s="991"/>
      <c r="II179" s="991"/>
      <c r="IJ179" s="991"/>
      <c r="IK179" s="1022"/>
      <c r="IL179" s="991"/>
      <c r="IM179" s="991"/>
      <c r="IN179" s="1022"/>
      <c r="IO179" s="991"/>
      <c r="IP179" s="991"/>
      <c r="IQ179" s="991"/>
      <c r="IR179" s="991"/>
      <c r="IS179" s="991"/>
      <c r="IT179" s="1022"/>
      <c r="IU179" s="991"/>
      <c r="IV179" s="991"/>
      <c r="IW179" s="991"/>
      <c r="IX179" s="991"/>
      <c r="IY179" s="991"/>
      <c r="IZ179" s="991"/>
      <c r="JA179" s="991"/>
      <c r="JB179" s="991"/>
      <c r="JC179" s="991"/>
      <c r="JD179" s="991"/>
      <c r="JE179" s="991"/>
      <c r="JF179" s="991"/>
      <c r="JG179" s="125"/>
      <c r="JH179" s="125"/>
      <c r="JI179" s="125"/>
      <c r="JJ179" s="993"/>
      <c r="JK179" s="993"/>
      <c r="JL179" s="993"/>
      <c r="JM179" s="993"/>
      <c r="JN179" s="993"/>
      <c r="JO179" s="993"/>
      <c r="JP179" s="993"/>
      <c r="JQ179" s="993"/>
      <c r="JR179" s="993"/>
      <c r="JS179" s="993"/>
      <c r="JT179" s="993"/>
      <c r="JU179" s="993"/>
      <c r="JV179" s="993"/>
      <c r="JW179" s="993"/>
      <c r="JX179" s="993"/>
      <c r="JY179" s="993"/>
      <c r="JZ179" s="993"/>
      <c r="KA179" s="993"/>
      <c r="KB179" s="993"/>
      <c r="KC179" s="993"/>
      <c r="KD179" s="993"/>
      <c r="KE179" s="993"/>
      <c r="KF179" s="993"/>
      <c r="KG179" s="993"/>
      <c r="KH179" s="993"/>
      <c r="KI179" s="993"/>
      <c r="KJ179" s="993"/>
      <c r="KK179" s="993"/>
      <c r="KL179" s="993"/>
      <c r="KM179" s="993"/>
      <c r="KN179" s="993"/>
      <c r="KO179" s="993"/>
      <c r="KP179" s="993"/>
      <c r="KQ179" s="993"/>
      <c r="KR179" s="993"/>
      <c r="KS179" s="993"/>
      <c r="KT179" s="993"/>
      <c r="KU179" s="993"/>
      <c r="KV179" s="993"/>
      <c r="KW179" s="993"/>
      <c r="KX179" s="993"/>
      <c r="KY179" s="993"/>
      <c r="KZ179" s="993"/>
      <c r="LA179" s="993"/>
      <c r="LB179" s="993"/>
      <c r="LC179" s="993"/>
      <c r="LD179" s="993"/>
      <c r="LE179" s="125"/>
      <c r="LF179" s="125"/>
      <c r="LG179" s="125"/>
      <c r="LH179" s="125"/>
      <c r="LI179" s="125"/>
      <c r="LJ179" s="125"/>
      <c r="LK179" s="125"/>
      <c r="LL179" s="125"/>
      <c r="LM179" s="125"/>
      <c r="LN179" s="125"/>
      <c r="LO179" s="125"/>
      <c r="LP179" s="125"/>
      <c r="LQ179" s="125"/>
      <c r="LR179" s="175"/>
      <c r="LS179" s="175"/>
      <c r="LT179" s="175"/>
      <c r="LU179" s="175"/>
      <c r="LV179" s="175"/>
      <c r="LW179" s="175"/>
      <c r="LX179" s="175"/>
      <c r="LY179" s="183"/>
      <c r="LZ179" s="183"/>
    </row>
    <row r="180" spans="1:338" ht="14.45" hidden="1" customHeight="1">
      <c r="A180" s="122">
        <v>74</v>
      </c>
      <c r="B180" s="122">
        <f>COUNTIFS($D$3:D180,D180,$F$3:F180,F180)</f>
        <v>1</v>
      </c>
      <c r="C180" s="184">
        <v>8348</v>
      </c>
      <c r="D180" s="398" t="s">
        <v>1465</v>
      </c>
      <c r="E180" s="188" t="s">
        <v>679</v>
      </c>
      <c r="F180" s="187">
        <v>7754235313</v>
      </c>
      <c r="G180" s="125">
        <v>41</v>
      </c>
      <c r="H180" s="398" t="s">
        <v>1466</v>
      </c>
      <c r="I180" s="503" t="s">
        <v>1377</v>
      </c>
      <c r="J180" s="504" t="s">
        <v>477</v>
      </c>
      <c r="K180" s="175" t="s">
        <v>478</v>
      </c>
      <c r="L180" s="125">
        <v>4</v>
      </c>
      <c r="M180" s="188" t="s">
        <v>1182</v>
      </c>
      <c r="N180" s="188" t="s">
        <v>490</v>
      </c>
      <c r="O180" s="188"/>
      <c r="P180" s="553" t="s">
        <v>597</v>
      </c>
      <c r="Q180" s="553"/>
      <c r="R180" s="553"/>
      <c r="S180" s="530" t="s">
        <v>598</v>
      </c>
      <c r="T180" s="573" t="s">
        <v>523</v>
      </c>
      <c r="U180" s="574" t="s">
        <v>484</v>
      </c>
      <c r="V180" s="530" t="s">
        <v>599</v>
      </c>
      <c r="W180" s="575" t="s">
        <v>506</v>
      </c>
      <c r="X180" s="530" t="s">
        <v>484</v>
      </c>
      <c r="Y180" s="530" t="s">
        <v>484</v>
      </c>
      <c r="Z180" s="1097"/>
      <c r="AA180" s="1083"/>
      <c r="AB180" s="201"/>
      <c r="AC180" s="1010"/>
      <c r="AD180" s="1010"/>
      <c r="AE180" s="1010"/>
      <c r="AF180" s="1010"/>
      <c r="AG180" s="806" t="s">
        <v>507</v>
      </c>
      <c r="AH180" s="1009"/>
      <c r="AO180" s="1024">
        <v>50.3</v>
      </c>
      <c r="AP180" s="137">
        <v>22.7</v>
      </c>
      <c r="AQ180" s="138">
        <v>26.8</v>
      </c>
      <c r="AR180" s="139">
        <f t="shared" si="95"/>
        <v>99.8</v>
      </c>
      <c r="AS180" s="140">
        <f t="shared" si="96"/>
        <v>2.2158590308370045</v>
      </c>
      <c r="AT180" s="141">
        <f t="shared" si="97"/>
        <v>59.38502202643172</v>
      </c>
      <c r="AU180" s="142">
        <f t="shared" si="98"/>
        <v>1.016161616161616</v>
      </c>
      <c r="AV180" s="143">
        <v>47.126069999999999</v>
      </c>
      <c r="AW180" s="143">
        <f t="shared" si="99"/>
        <v>93.69</v>
      </c>
      <c r="AX180" s="144">
        <v>0.65893000000000002</v>
      </c>
      <c r="AY180" s="143">
        <v>1.31</v>
      </c>
      <c r="AZ180" s="149" t="s">
        <v>487</v>
      </c>
      <c r="BA180" s="204">
        <v>8.6</v>
      </c>
      <c r="BB180" s="205">
        <v>0.17</v>
      </c>
      <c r="BC180" s="148"/>
      <c r="BD180" s="148"/>
      <c r="BG180" s="145"/>
      <c r="BH180" s="135">
        <v>621.5</v>
      </c>
      <c r="BI180" s="234">
        <v>6.8</v>
      </c>
      <c r="BJ180" s="122">
        <v>43</v>
      </c>
      <c r="BK180" s="122">
        <v>57</v>
      </c>
      <c r="BL180" s="150">
        <v>0.75438596491228072</v>
      </c>
      <c r="BM180" s="206">
        <v>0.27</v>
      </c>
      <c r="BN180" s="153">
        <f>BM180*100/AO180</f>
        <v>0.53677932405566608</v>
      </c>
      <c r="BO180" s="149" t="s">
        <v>487</v>
      </c>
      <c r="BP180" s="143">
        <v>12.3</v>
      </c>
      <c r="BQ180" s="234">
        <v>17.25</v>
      </c>
      <c r="BR180" s="174">
        <v>83155.158730158728</v>
      </c>
      <c r="BS180" s="153">
        <f>BX180+BZ180</f>
        <v>24.6</v>
      </c>
      <c r="BT180" s="145">
        <v>82.8</v>
      </c>
      <c r="BU180" s="174">
        <v>10859.189189189188</v>
      </c>
      <c r="BV180" s="145">
        <v>17.200000000000003</v>
      </c>
      <c r="BW180" s="1020">
        <v>10.62</v>
      </c>
      <c r="BX180" s="145">
        <v>10.199999999999999</v>
      </c>
      <c r="BY180" s="145">
        <v>1.36</v>
      </c>
      <c r="BZ180" s="145">
        <v>14.4</v>
      </c>
      <c r="CA180" s="145">
        <v>1.91</v>
      </c>
      <c r="CB180" s="145">
        <v>55.4</v>
      </c>
      <c r="CC180" s="145">
        <v>7.35</v>
      </c>
      <c r="CD180" s="145">
        <v>0.91</v>
      </c>
      <c r="CJ180" s="122">
        <v>77.400000000000006</v>
      </c>
      <c r="CK180" s="135">
        <v>6460.3424657534251</v>
      </c>
      <c r="CL180" s="143">
        <f>BX180/BZ180</f>
        <v>0.70833333333333326</v>
      </c>
      <c r="CM180" s="145"/>
      <c r="CN180" s="145"/>
      <c r="CO180" s="145"/>
      <c r="CP180" s="148"/>
      <c r="CT180" s="145"/>
      <c r="CU180" s="145"/>
      <c r="CV180" s="145"/>
      <c r="CW180" s="145"/>
      <c r="CX180" s="145"/>
      <c r="CY180" s="209"/>
      <c r="CZ180" s="145"/>
      <c r="DA180" s="209" t="s">
        <v>524</v>
      </c>
      <c r="DB180" s="158" t="s">
        <v>301</v>
      </c>
      <c r="DE180" s="125"/>
      <c r="DF180" s="125"/>
      <c r="DG180" s="125"/>
      <c r="DH180" s="414"/>
      <c r="DI180" s="296" t="s">
        <v>515</v>
      </c>
      <c r="DJ180" s="211" t="s">
        <v>507</v>
      </c>
      <c r="DK180" s="162">
        <v>2</v>
      </c>
      <c r="DL180" s="166"/>
      <c r="DM180" s="166"/>
      <c r="DN180" s="164">
        <v>0</v>
      </c>
      <c r="DO180" s="166"/>
      <c r="DP180" s="166"/>
      <c r="DQ180" s="166"/>
      <c r="DR180" s="165" t="s">
        <v>490</v>
      </c>
      <c r="DS180" s="125" t="s">
        <v>490</v>
      </c>
      <c r="DT180" s="125">
        <v>279</v>
      </c>
      <c r="DU180" s="125">
        <v>16.5</v>
      </c>
      <c r="DV180" s="125">
        <v>83.5</v>
      </c>
      <c r="DW180" s="125" t="s">
        <v>490</v>
      </c>
      <c r="DX180" s="125" t="s">
        <v>490</v>
      </c>
      <c r="DY180" s="125" t="s">
        <v>490</v>
      </c>
      <c r="DZ180" s="125">
        <v>1.77</v>
      </c>
      <c r="EA180" s="125">
        <v>0</v>
      </c>
      <c r="EC180" s="166"/>
      <c r="ED180" s="166" t="s">
        <v>1182</v>
      </c>
      <c r="EE180" s="166">
        <v>4</v>
      </c>
      <c r="EF180" s="166"/>
      <c r="EG180" s="166">
        <v>2</v>
      </c>
      <c r="EH180" s="166">
        <v>0</v>
      </c>
      <c r="EI180" s="166">
        <v>162</v>
      </c>
      <c r="EJ180" s="166">
        <v>90</v>
      </c>
      <c r="EK180" s="167">
        <f t="shared" si="100"/>
        <v>34.293552812071333</v>
      </c>
      <c r="EL180" s="166">
        <v>1</v>
      </c>
      <c r="EM180" s="166" t="s">
        <v>490</v>
      </c>
      <c r="EN180" s="166">
        <v>0</v>
      </c>
      <c r="EO180" s="166">
        <v>0</v>
      </c>
      <c r="EP180" s="166">
        <v>1</v>
      </c>
      <c r="EQ180" s="1230">
        <v>42891</v>
      </c>
      <c r="ER180" s="670">
        <v>8348</v>
      </c>
      <c r="ES180" s="1008">
        <v>75</v>
      </c>
      <c r="ET180" s="1083">
        <v>2355</v>
      </c>
      <c r="EU180" s="1083">
        <v>2</v>
      </c>
      <c r="EV180" s="1074">
        <v>62.8</v>
      </c>
      <c r="EW180" s="1083">
        <v>988</v>
      </c>
      <c r="EX180" s="695">
        <v>26.346666666666668</v>
      </c>
      <c r="EY180" s="1075">
        <v>105.38666666666667</v>
      </c>
      <c r="EZ180" s="1009"/>
      <c r="FA180" s="1009"/>
      <c r="FB180" s="1009"/>
      <c r="FC180" s="1009"/>
      <c r="FD180" s="1068"/>
      <c r="FE180" s="1068"/>
      <c r="FF180" s="1068"/>
      <c r="FG180" s="635"/>
      <c r="FH180" s="1112">
        <v>10.589574898785425</v>
      </c>
      <c r="FI180" s="518"/>
      <c r="FJ180" s="519">
        <v>279</v>
      </c>
      <c r="FK180" s="1017"/>
      <c r="FL180" s="133"/>
      <c r="FM180" s="172">
        <v>41.953290870488324</v>
      </c>
      <c r="FN180" s="213">
        <f>EX180/1000</f>
        <v>2.6346666666666668E-2</v>
      </c>
      <c r="FP180" s="172">
        <v>41.953290870488324</v>
      </c>
      <c r="FQ180" s="213">
        <v>2.6346666666666668E-2</v>
      </c>
      <c r="FR180" s="222">
        <f>DT180/EX180</f>
        <v>10.589574898785425</v>
      </c>
      <c r="FS180" s="222"/>
      <c r="FT180" s="223"/>
      <c r="FU180" s="223"/>
      <c r="FV180" s="223"/>
      <c r="GF180" s="175"/>
      <c r="GJ180" s="991"/>
      <c r="GK180" s="214">
        <v>43201</v>
      </c>
      <c r="GL180" s="1260" t="s">
        <v>497</v>
      </c>
      <c r="GM180" s="1231">
        <f t="shared" si="83"/>
        <v>10</v>
      </c>
      <c r="GN180" s="1147"/>
      <c r="GR180" s="991"/>
      <c r="GS180" s="991"/>
      <c r="GT180" s="991"/>
      <c r="GU180" s="122"/>
      <c r="HI180" s="991"/>
      <c r="HJ180" s="991"/>
      <c r="HK180" s="991"/>
      <c r="HL180" s="991"/>
      <c r="HM180" s="991"/>
      <c r="HN180" s="991"/>
      <c r="HO180" s="1022"/>
      <c r="HP180" s="1022"/>
      <c r="HQ180" s="991"/>
      <c r="HR180" s="991"/>
      <c r="HS180" s="991"/>
      <c r="HT180" s="991"/>
      <c r="HU180" s="991"/>
      <c r="HV180" s="991"/>
      <c r="HW180" s="991"/>
      <c r="HX180" s="991"/>
      <c r="HY180" s="991"/>
      <c r="HZ180" s="991"/>
      <c r="IA180" s="991"/>
      <c r="IB180" s="1022"/>
      <c r="IC180" s="991"/>
      <c r="ID180" s="991"/>
      <c r="IE180" s="991"/>
      <c r="IF180" s="991"/>
      <c r="IG180" s="991"/>
      <c r="IH180" s="991"/>
      <c r="II180" s="991"/>
      <c r="IJ180" s="991"/>
      <c r="IK180" s="1022"/>
      <c r="IL180" s="991"/>
      <c r="IM180" s="991"/>
      <c r="IN180" s="1022"/>
      <c r="IO180" s="991"/>
      <c r="IP180" s="991"/>
      <c r="IQ180" s="991"/>
      <c r="IR180" s="991"/>
      <c r="IS180" s="991"/>
      <c r="IT180" s="1022"/>
      <c r="IU180" s="991"/>
      <c r="IV180" s="991"/>
      <c r="IW180" s="991"/>
      <c r="IX180" s="991"/>
      <c r="IY180" s="991"/>
      <c r="IZ180" s="991"/>
      <c r="JA180" s="991"/>
      <c r="JB180" s="991"/>
      <c r="JC180" s="991"/>
      <c r="JD180" s="991"/>
      <c r="JE180" s="991"/>
      <c r="JF180" s="991"/>
      <c r="JG180" s="125"/>
      <c r="JH180" s="125"/>
      <c r="JI180" s="125"/>
      <c r="JJ180" s="993"/>
      <c r="JK180" s="993"/>
      <c r="JL180" s="993"/>
      <c r="JM180" s="993"/>
      <c r="JN180" s="993"/>
      <c r="JO180" s="993"/>
      <c r="JP180" s="993"/>
      <c r="JQ180" s="993"/>
      <c r="JR180" s="993"/>
      <c r="JS180" s="993"/>
      <c r="JT180" s="993"/>
      <c r="JU180" s="993"/>
      <c r="JV180" s="993"/>
      <c r="JW180" s="993"/>
      <c r="JX180" s="993"/>
      <c r="JY180" s="993"/>
      <c r="JZ180" s="993"/>
      <c r="KA180" s="993"/>
      <c r="KB180" s="993"/>
      <c r="KC180" s="993"/>
      <c r="KD180" s="993"/>
      <c r="KE180" s="993"/>
      <c r="KF180" s="993"/>
      <c r="KG180" s="993"/>
      <c r="KH180" s="993"/>
      <c r="KI180" s="993"/>
      <c r="KJ180" s="993"/>
      <c r="KK180" s="993"/>
      <c r="KL180" s="993"/>
      <c r="KM180" s="993"/>
      <c r="KN180" s="993"/>
      <c r="KO180" s="993"/>
      <c r="KP180" s="993"/>
      <c r="KQ180" s="993"/>
      <c r="KR180" s="993"/>
      <c r="KS180" s="993"/>
      <c r="KT180" s="993"/>
      <c r="KU180" s="993"/>
      <c r="KV180" s="993"/>
      <c r="KW180" s="993"/>
      <c r="KX180" s="993"/>
      <c r="KY180" s="993"/>
      <c r="KZ180" s="993"/>
      <c r="LA180" s="993"/>
      <c r="LB180" s="993"/>
      <c r="LC180" s="993"/>
      <c r="LD180" s="993"/>
      <c r="LE180" s="125"/>
      <c r="LF180" s="125"/>
      <c r="LG180" s="125"/>
      <c r="LH180" s="125"/>
      <c r="LI180" s="125"/>
      <c r="LJ180" s="125"/>
      <c r="LK180" s="125"/>
      <c r="LL180" s="125"/>
      <c r="LM180" s="125"/>
      <c r="LN180" s="125"/>
      <c r="LO180" s="125"/>
      <c r="LP180" s="125"/>
      <c r="LQ180" s="125"/>
      <c r="LR180" s="175"/>
      <c r="LS180" s="175"/>
      <c r="LT180" s="175"/>
      <c r="LU180" s="175"/>
      <c r="LV180" s="175"/>
      <c r="LW180" s="175"/>
      <c r="LX180" s="175"/>
      <c r="LY180" s="183"/>
      <c r="LZ180" s="183"/>
    </row>
    <row r="181" spans="1:338" ht="14.45" hidden="1" customHeight="1">
      <c r="A181" s="122">
        <v>284</v>
      </c>
      <c r="B181" s="122">
        <f>COUNTIFS($D$3:D181,D181,$F$3:F181,F181)</f>
        <v>2</v>
      </c>
      <c r="C181" s="184">
        <v>7421</v>
      </c>
      <c r="D181" s="398" t="s">
        <v>1296</v>
      </c>
      <c r="E181" s="188" t="s">
        <v>877</v>
      </c>
      <c r="F181" s="187">
        <v>5560251686</v>
      </c>
      <c r="G181" s="125">
        <v>62</v>
      </c>
      <c r="H181" s="398" t="s">
        <v>821</v>
      </c>
      <c r="I181" s="503" t="s">
        <v>1297</v>
      </c>
      <c r="J181" s="504" t="s">
        <v>477</v>
      </c>
      <c r="K181" s="175" t="s">
        <v>478</v>
      </c>
      <c r="L181" s="125">
        <v>7</v>
      </c>
      <c r="M181" s="188">
        <v>1</v>
      </c>
      <c r="N181" s="188" t="s">
        <v>490</v>
      </c>
      <c r="O181" s="188"/>
      <c r="P181" s="553" t="s">
        <v>502</v>
      </c>
      <c r="Q181" s="553"/>
      <c r="R181" s="553"/>
      <c r="S181" s="530" t="s">
        <v>503</v>
      </c>
      <c r="T181" s="573" t="s">
        <v>504</v>
      </c>
      <c r="U181" s="574" t="s">
        <v>484</v>
      </c>
      <c r="V181" s="530" t="s">
        <v>505</v>
      </c>
      <c r="W181" s="575" t="s">
        <v>506</v>
      </c>
      <c r="X181" s="530" t="s">
        <v>484</v>
      </c>
      <c r="Y181" s="530" t="s">
        <v>484</v>
      </c>
      <c r="Z181" s="1097"/>
      <c r="AA181" s="578"/>
      <c r="AB181" s="201"/>
      <c r="AC181" s="1010"/>
      <c r="AD181" s="1010"/>
      <c r="AE181" s="1010"/>
      <c r="AF181" s="1010"/>
      <c r="AG181" s="809" t="s">
        <v>507</v>
      </c>
      <c r="AH181" s="1009"/>
      <c r="AI181" s="122">
        <v>19</v>
      </c>
      <c r="AJ181" s="122">
        <v>90.5</v>
      </c>
      <c r="AK181" s="134">
        <v>17.195</v>
      </c>
      <c r="AL181" s="122">
        <v>5677</v>
      </c>
      <c r="AM181" s="135">
        <v>3.2440000000000002</v>
      </c>
      <c r="AN181" s="122">
        <v>4</v>
      </c>
      <c r="AO181" s="1024">
        <v>32.700000000000003</v>
      </c>
      <c r="AP181" s="137">
        <v>57.1</v>
      </c>
      <c r="AQ181" s="138">
        <v>5.71</v>
      </c>
      <c r="AR181" s="139">
        <f t="shared" si="95"/>
        <v>95.51</v>
      </c>
      <c r="AS181" s="140">
        <f t="shared" si="96"/>
        <v>0.57267950963222425</v>
      </c>
      <c r="AT181" s="141">
        <f t="shared" si="97"/>
        <v>3.2700000000000005</v>
      </c>
      <c r="AU181" s="142">
        <f t="shared" si="98"/>
        <v>0.52061773602929473</v>
      </c>
      <c r="AV181" s="143">
        <v>28.762919999999998</v>
      </c>
      <c r="AW181" s="143">
        <f t="shared" si="99"/>
        <v>87.96</v>
      </c>
      <c r="AX181" s="144">
        <v>2.3020800000000001</v>
      </c>
      <c r="AY181" s="145">
        <v>7.04</v>
      </c>
      <c r="AZ181" s="149" t="s">
        <v>487</v>
      </c>
      <c r="BA181" s="204">
        <v>66.7</v>
      </c>
      <c r="BB181" s="205">
        <v>0.14864786275079966</v>
      </c>
      <c r="BC181" s="148"/>
      <c r="BD181" s="148"/>
      <c r="BE181" s="149"/>
      <c r="BF181" s="149"/>
      <c r="BG181" s="145"/>
      <c r="BH181" s="149"/>
      <c r="BJ181" s="149">
        <v>28.8</v>
      </c>
      <c r="BK181" s="149">
        <v>70.7</v>
      </c>
      <c r="BL181" s="306">
        <v>0.40735502121640738</v>
      </c>
      <c r="BM181" s="206">
        <v>0.4</v>
      </c>
      <c r="BN181" s="153">
        <f>BM181*100/AO181</f>
        <v>1.2232415902140672</v>
      </c>
      <c r="BO181" s="149" t="s">
        <v>487</v>
      </c>
      <c r="BP181" s="149">
        <v>40.599999999999994</v>
      </c>
      <c r="BQ181" s="207">
        <v>62.2</v>
      </c>
      <c r="BR181" s="152"/>
      <c r="BS181" s="153">
        <f>BX181+BZ181</f>
        <v>49.2</v>
      </c>
      <c r="BT181" s="152">
        <v>95.2</v>
      </c>
      <c r="BU181" s="152">
        <v>7728.6486486486483</v>
      </c>
      <c r="BV181" s="152">
        <f>100-BT181</f>
        <v>4.7999999999999972</v>
      </c>
      <c r="BW181" s="1039">
        <f>BY181+CA181+CC181</f>
        <v>57.099999999999994</v>
      </c>
      <c r="BX181" s="152">
        <v>30.5</v>
      </c>
      <c r="BY181" s="145">
        <f>BX181*AP181/100</f>
        <v>17.415499999999998</v>
      </c>
      <c r="BZ181" s="152">
        <v>18.7</v>
      </c>
      <c r="CA181" s="145">
        <f>BZ181*AP181/100</f>
        <v>10.6777</v>
      </c>
      <c r="CB181" s="152">
        <v>50.8</v>
      </c>
      <c r="CC181" s="145">
        <f>CB181*AP181/100</f>
        <v>29.006799999999998</v>
      </c>
      <c r="CD181" s="208"/>
      <c r="CL181" s="143">
        <f>BX181/BZ181</f>
        <v>1.6310160427807487</v>
      </c>
      <c r="CM181" s="145"/>
      <c r="CN181" s="145"/>
      <c r="CO181" s="145"/>
      <c r="CP181" s="148"/>
      <c r="CQ181" s="149"/>
      <c r="CR181" s="149"/>
      <c r="CS181" s="149"/>
      <c r="CT181" s="145"/>
      <c r="CU181" s="145"/>
      <c r="CV181" s="145"/>
      <c r="CW181" s="145"/>
      <c r="CX181" s="145"/>
      <c r="CY181" s="158"/>
      <c r="CZ181" s="145"/>
      <c r="DA181" s="158">
        <v>2</v>
      </c>
      <c r="DB181" s="149" t="s">
        <v>300</v>
      </c>
      <c r="DE181" s="308"/>
      <c r="DF181" s="308"/>
      <c r="DG181" s="308"/>
      <c r="DH181" s="579"/>
      <c r="DI181" s="296" t="s">
        <v>515</v>
      </c>
      <c r="DJ181" s="211" t="s">
        <v>507</v>
      </c>
      <c r="DK181" s="162">
        <v>2</v>
      </c>
      <c r="DL181" s="163" t="s">
        <v>1297</v>
      </c>
      <c r="DM181" s="163" t="s">
        <v>1297</v>
      </c>
      <c r="DN181" s="164">
        <v>0</v>
      </c>
      <c r="DO181" s="163">
        <v>0</v>
      </c>
      <c r="DP181" s="168" t="s">
        <v>490</v>
      </c>
      <c r="DQ181" s="163" t="s">
        <v>490</v>
      </c>
      <c r="DR181" s="165" t="s">
        <v>490</v>
      </c>
      <c r="DS181" s="125" t="s">
        <v>490</v>
      </c>
      <c r="DT181" s="125">
        <v>97</v>
      </c>
      <c r="DU181" s="125">
        <v>22.7</v>
      </c>
      <c r="DV181" s="125">
        <v>77.3</v>
      </c>
      <c r="DW181" s="125" t="s">
        <v>490</v>
      </c>
      <c r="DX181" s="125" t="s">
        <v>490</v>
      </c>
      <c r="DY181" s="125" t="s">
        <v>490</v>
      </c>
      <c r="DZ181" s="125" t="s">
        <v>490</v>
      </c>
      <c r="EA181" s="125">
        <v>0</v>
      </c>
      <c r="EC181" s="163">
        <v>2</v>
      </c>
      <c r="ED181" s="166" t="s">
        <v>1446</v>
      </c>
      <c r="EE181" s="166">
        <v>7</v>
      </c>
      <c r="EF181" s="166"/>
      <c r="EG181" s="166">
        <v>2</v>
      </c>
      <c r="EH181" s="166">
        <v>0</v>
      </c>
      <c r="EI181" s="166">
        <v>165</v>
      </c>
      <c r="EJ181" s="166">
        <v>72</v>
      </c>
      <c r="EK181" s="167">
        <f t="shared" si="100"/>
        <v>26.446280991735534</v>
      </c>
      <c r="EL181" s="166">
        <v>1</v>
      </c>
      <c r="EM181" s="168" t="s">
        <v>490</v>
      </c>
      <c r="EN181" s="166">
        <v>2</v>
      </c>
      <c r="EO181" s="166">
        <v>1</v>
      </c>
      <c r="EP181" s="166">
        <v>4</v>
      </c>
      <c r="EQ181" s="1230">
        <v>42794</v>
      </c>
      <c r="ER181" s="506">
        <v>7421</v>
      </c>
      <c r="ES181" s="578"/>
      <c r="ET181" s="578"/>
      <c r="EU181" s="578"/>
      <c r="EV181" s="578"/>
      <c r="EW181" s="596"/>
      <c r="EX181" s="940"/>
      <c r="EY181" s="941"/>
      <c r="EZ181" s="599">
        <v>75</v>
      </c>
      <c r="FA181" s="578">
        <v>32944</v>
      </c>
      <c r="FB181" s="578">
        <v>10</v>
      </c>
      <c r="FC181" s="600">
        <v>43.925333333333334</v>
      </c>
      <c r="FD181" s="601">
        <v>8.3458133333333322</v>
      </c>
      <c r="FE181" s="602"/>
      <c r="FF181" s="942"/>
      <c r="FG181" s="604">
        <v>11.622594003220778</v>
      </c>
      <c r="FH181" s="674"/>
      <c r="FI181" s="590" t="e">
        <v>#DIV/0!</v>
      </c>
      <c r="FJ181" s="519">
        <v>97</v>
      </c>
      <c r="FK181" s="1154" t="s">
        <v>507</v>
      </c>
      <c r="FL181" s="1009"/>
      <c r="FM181" s="122">
        <v>19</v>
      </c>
      <c r="FP181" s="172">
        <v>19</v>
      </c>
      <c r="FQ181" s="213">
        <f>FD181/1000</f>
        <v>8.345813333333332E-3</v>
      </c>
      <c r="FR181" s="133"/>
      <c r="FS181" s="133"/>
      <c r="GF181" s="175"/>
      <c r="GJ181" s="991"/>
      <c r="GK181" s="214">
        <v>43054</v>
      </c>
      <c r="GL181" s="1260" t="s">
        <v>497</v>
      </c>
      <c r="GM181" s="1231">
        <f t="shared" si="83"/>
        <v>8</v>
      </c>
      <c r="GN181" s="1147"/>
      <c r="GR181" s="991"/>
      <c r="GS181" s="991"/>
      <c r="GT181" s="991"/>
      <c r="GU181" s="122"/>
      <c r="HI181" s="991"/>
      <c r="HJ181" s="991"/>
      <c r="HK181" s="991"/>
      <c r="HL181" s="991"/>
      <c r="HM181" s="991"/>
      <c r="HN181" s="991"/>
      <c r="HO181" s="1022"/>
      <c r="HP181" s="1022"/>
      <c r="HQ181" s="991"/>
      <c r="HR181" s="991"/>
      <c r="HS181" s="991"/>
      <c r="HT181" s="991"/>
      <c r="HU181" s="991"/>
      <c r="HV181" s="991"/>
      <c r="HW181" s="991"/>
      <c r="HX181" s="991"/>
      <c r="HY181" s="991"/>
      <c r="HZ181" s="991"/>
      <c r="IA181" s="991"/>
      <c r="IB181" s="1022"/>
      <c r="IC181" s="991"/>
      <c r="ID181" s="991"/>
      <c r="IE181" s="991"/>
      <c r="IF181" s="991"/>
      <c r="IG181" s="991"/>
      <c r="IH181" s="991"/>
      <c r="II181" s="991"/>
      <c r="IJ181" s="991"/>
      <c r="IK181" s="1022"/>
      <c r="IL181" s="991"/>
      <c r="IM181" s="991"/>
      <c r="IN181" s="1022"/>
      <c r="IO181" s="991"/>
      <c r="IP181" s="991"/>
      <c r="IQ181" s="991"/>
      <c r="IR181" s="991"/>
      <c r="IS181" s="991"/>
      <c r="IT181" s="1022"/>
      <c r="IU181" s="991"/>
      <c r="IV181" s="991"/>
      <c r="IW181" s="991"/>
      <c r="IX181" s="991"/>
      <c r="IY181" s="991"/>
      <c r="IZ181" s="991"/>
      <c r="JA181" s="991"/>
      <c r="JB181" s="991"/>
      <c r="JC181" s="991"/>
      <c r="JD181" s="991"/>
      <c r="JE181" s="991"/>
      <c r="JF181" s="991"/>
      <c r="JG181" s="991"/>
      <c r="JH181" s="991"/>
      <c r="JI181" s="991"/>
      <c r="JJ181" s="993"/>
      <c r="JK181" s="993"/>
      <c r="JL181" s="993"/>
      <c r="JM181" s="993"/>
      <c r="JN181" s="993"/>
      <c r="JO181" s="993"/>
      <c r="JP181" s="993"/>
      <c r="JQ181" s="993"/>
      <c r="JR181" s="993"/>
      <c r="JS181" s="993"/>
      <c r="JT181" s="993"/>
      <c r="JU181" s="993"/>
      <c r="JV181" s="993"/>
      <c r="JW181" s="993"/>
      <c r="JX181" s="993"/>
      <c r="JY181" s="993"/>
      <c r="JZ181" s="993"/>
      <c r="KA181" s="993"/>
      <c r="KB181" s="993"/>
      <c r="KC181" s="993"/>
      <c r="KD181" s="993"/>
      <c r="KE181" s="993"/>
      <c r="KF181" s="993"/>
      <c r="KG181" s="993"/>
      <c r="KH181" s="993"/>
      <c r="KI181" s="993"/>
      <c r="KJ181" s="993"/>
      <c r="KK181" s="993"/>
      <c r="KL181" s="993"/>
      <c r="KM181" s="993"/>
      <c r="KN181" s="993"/>
      <c r="KO181" s="993"/>
      <c r="KP181" s="993"/>
      <c r="KQ181" s="993"/>
      <c r="KR181" s="993"/>
      <c r="KS181" s="993"/>
      <c r="KT181" s="993"/>
      <c r="KU181" s="993"/>
      <c r="KV181" s="993"/>
      <c r="KW181" s="993"/>
      <c r="KX181" s="993"/>
      <c r="KY181" s="993"/>
      <c r="KZ181" s="993"/>
      <c r="LA181" s="993"/>
      <c r="LB181" s="993"/>
      <c r="LC181" s="993"/>
      <c r="LD181" s="993"/>
      <c r="LF181" s="122"/>
      <c r="LG181" s="122"/>
      <c r="LH181" s="122"/>
      <c r="LI181" s="122"/>
      <c r="LJ181" s="122"/>
      <c r="LK181" s="122"/>
      <c r="LL181" s="122"/>
      <c r="LM181" s="122"/>
      <c r="LN181" s="122"/>
      <c r="LO181" s="122"/>
      <c r="LP181" s="122"/>
      <c r="LQ181" s="122"/>
    </row>
    <row r="182" spans="1:338" ht="14.45" hidden="1" customHeight="1">
      <c r="A182" s="122">
        <v>42</v>
      </c>
      <c r="B182" s="122">
        <f>COUNTIFS($D$3:D182,D182,$F$3:F182,F182)</f>
        <v>1</v>
      </c>
      <c r="C182" s="184">
        <v>10220</v>
      </c>
      <c r="D182" s="398" t="s">
        <v>1468</v>
      </c>
      <c r="E182" s="188" t="s">
        <v>1464</v>
      </c>
      <c r="F182" s="187">
        <v>5404263403</v>
      </c>
      <c r="G182" s="125">
        <f>LEFT(H182,4)-CONCATENATE(19,LEFT(F182,2))</f>
        <v>65</v>
      </c>
      <c r="H182" s="398" t="s">
        <v>1469</v>
      </c>
      <c r="I182" s="572" t="s">
        <v>1470</v>
      </c>
      <c r="J182" s="504" t="s">
        <v>477</v>
      </c>
      <c r="K182" s="125" t="s">
        <v>478</v>
      </c>
      <c r="L182" s="125">
        <v>4</v>
      </c>
      <c r="M182" s="188" t="s">
        <v>596</v>
      </c>
      <c r="N182" s="188" t="s">
        <v>490</v>
      </c>
      <c r="O182" s="125"/>
      <c r="P182" s="188" t="s">
        <v>728</v>
      </c>
      <c r="Q182" s="991"/>
      <c r="R182" s="125"/>
      <c r="S182" s="530" t="s">
        <v>484</v>
      </c>
      <c r="T182" s="530" t="s">
        <v>484</v>
      </c>
      <c r="U182" s="530" t="s">
        <v>484</v>
      </c>
      <c r="V182" s="609" t="s">
        <v>549</v>
      </c>
      <c r="W182" s="530" t="s">
        <v>484</v>
      </c>
      <c r="X182" s="611" t="s">
        <v>484</v>
      </c>
      <c r="Y182" s="611" t="s">
        <v>484</v>
      </c>
      <c r="Z182" s="1007"/>
      <c r="AA182" s="125"/>
      <c r="AB182" s="175"/>
      <c r="AC182" s="1015">
        <v>14171</v>
      </c>
      <c r="AD182" s="1016">
        <v>71</v>
      </c>
      <c r="AE182" s="993"/>
      <c r="AF182" s="993"/>
      <c r="AG182" s="1018" t="s">
        <v>507</v>
      </c>
      <c r="AH182" s="1015">
        <v>200</v>
      </c>
      <c r="AI182"/>
      <c r="AJ182" s="133"/>
      <c r="AK182" s="122"/>
      <c r="AM182" s="362"/>
      <c r="AN182" s="363"/>
      <c r="AO182" s="1024">
        <v>30.1</v>
      </c>
      <c r="AP182" s="137">
        <v>61.7</v>
      </c>
      <c r="AQ182" s="138">
        <v>6.26</v>
      </c>
      <c r="AR182" s="139">
        <f t="shared" si="95"/>
        <v>98.060000000000016</v>
      </c>
      <c r="AS182" s="140">
        <f t="shared" si="96"/>
        <v>0.4878444084278768</v>
      </c>
      <c r="AT182" s="141">
        <f t="shared" si="97"/>
        <v>3.0539059967585085</v>
      </c>
      <c r="AU182" s="142">
        <f t="shared" si="98"/>
        <v>0.44290759270158914</v>
      </c>
      <c r="AV182" s="353">
        <v>27.806380000000001</v>
      </c>
      <c r="AW182" s="143">
        <f t="shared" si="99"/>
        <v>92.38</v>
      </c>
      <c r="AX182" s="144">
        <v>0.7886200000000001</v>
      </c>
      <c r="AY182" s="145">
        <v>2.62</v>
      </c>
      <c r="AZ182" s="262" t="s">
        <v>487</v>
      </c>
      <c r="BA182" s="416">
        <v>13.5</v>
      </c>
      <c r="BB182" s="417" t="s">
        <v>487</v>
      </c>
      <c r="BC182" s="357"/>
      <c r="BD182" s="357"/>
      <c r="BE182" s="357"/>
      <c r="BF182" s="357"/>
      <c r="BG182" s="145"/>
      <c r="BH182" s="135" t="s">
        <v>487</v>
      </c>
      <c r="BI182" s="261"/>
      <c r="BJ182" s="149">
        <v>57.1</v>
      </c>
      <c r="BK182" s="149">
        <v>42.9</v>
      </c>
      <c r="BL182" s="150">
        <f>BJ182/BK182</f>
        <v>1.3310023310023311</v>
      </c>
      <c r="BM182" s="262" t="s">
        <v>487</v>
      </c>
      <c r="BN182" s="122" t="s">
        <v>487</v>
      </c>
      <c r="BO182" s="262" t="s">
        <v>487</v>
      </c>
      <c r="BP182" s="145">
        <v>8.19</v>
      </c>
      <c r="BQ182" s="359">
        <v>10.234</v>
      </c>
      <c r="BR182" s="174" t="s">
        <v>487</v>
      </c>
      <c r="BS182" s="153">
        <f>BX182+BZ182</f>
        <v>57.900000000000006</v>
      </c>
      <c r="BT182" s="262" t="s">
        <v>487</v>
      </c>
      <c r="BU182" s="263"/>
      <c r="BV182" s="262" t="s">
        <v>487</v>
      </c>
      <c r="BW182" s="1039">
        <f>BY182+CA182+CC182</f>
        <v>61.7</v>
      </c>
      <c r="BX182" s="145">
        <v>29.8</v>
      </c>
      <c r="BY182" s="145">
        <f>BX182*AP182/(CB182+BZ182+BX182)</f>
        <v>18.916255144032924</v>
      </c>
      <c r="BZ182" s="145">
        <v>28.1</v>
      </c>
      <c r="CA182" s="145">
        <f>BZ182*AP182/(CB182+BZ182+BX182)</f>
        <v>17.837139917695474</v>
      </c>
      <c r="CB182" s="145">
        <v>39.299999999999997</v>
      </c>
      <c r="CC182" s="145">
        <f>CB182*AP182/(CB182+BZ182+BX182)</f>
        <v>24.946604938271605</v>
      </c>
      <c r="CD182" s="262" t="s">
        <v>487</v>
      </c>
      <c r="CJ182" s="264"/>
      <c r="CK182" s="265"/>
      <c r="CL182" s="143">
        <f>BX182/BZ182</f>
        <v>1.0604982206405693</v>
      </c>
      <c r="CM182" s="145"/>
      <c r="CN182" s="145"/>
      <c r="CO182" s="145"/>
      <c r="CP182" s="357"/>
      <c r="CQ182" s="357"/>
      <c r="CR182" s="357"/>
      <c r="CS182" s="357"/>
      <c r="CT182" s="149"/>
      <c r="CU182" s="145"/>
      <c r="CV182" s="145"/>
      <c r="CW182" s="172"/>
      <c r="CX182" s="172"/>
      <c r="CY182" s="143"/>
      <c r="CZ182" s="145"/>
      <c r="DA182" s="209">
        <v>3</v>
      </c>
      <c r="DB182" s="149" t="s">
        <v>488</v>
      </c>
      <c r="DC182" s="122"/>
      <c r="DD182" s="266" t="s">
        <v>1471</v>
      </c>
      <c r="DE182" s="125"/>
      <c r="DF182" s="125"/>
      <c r="DG182" s="398"/>
      <c r="DH182" s="414"/>
      <c r="DI182" s="125" t="s">
        <v>489</v>
      </c>
      <c r="DJ182" s="267" t="s">
        <v>507</v>
      </c>
      <c r="DK182" s="166">
        <v>2</v>
      </c>
      <c r="DL182" s="166"/>
      <c r="DM182" s="166"/>
      <c r="DN182" s="164">
        <v>0</v>
      </c>
      <c r="DO182" s="166"/>
      <c r="DP182" s="166"/>
      <c r="DQ182" s="166"/>
      <c r="DR182" s="165" t="s">
        <v>490</v>
      </c>
      <c r="DS182" s="125" t="s">
        <v>490</v>
      </c>
      <c r="DT182" s="125">
        <v>151</v>
      </c>
      <c r="DU182" s="125">
        <v>17.2</v>
      </c>
      <c r="DV182" s="125">
        <v>82.8</v>
      </c>
      <c r="DW182" s="125" t="s">
        <v>490</v>
      </c>
      <c r="DX182" s="125" t="s">
        <v>490</v>
      </c>
      <c r="DY182" s="125" t="s">
        <v>490</v>
      </c>
      <c r="DZ182" s="125" t="s">
        <v>490</v>
      </c>
      <c r="EA182" s="125">
        <v>0</v>
      </c>
      <c r="EC182" s="166">
        <v>1</v>
      </c>
      <c r="ED182" s="166"/>
      <c r="EE182" s="166">
        <v>4</v>
      </c>
      <c r="EF182" s="166"/>
      <c r="EG182" s="166"/>
      <c r="EH182" s="166"/>
      <c r="EI182" s="166">
        <v>173</v>
      </c>
      <c r="EJ182" s="166">
        <v>100</v>
      </c>
      <c r="EK182" s="167">
        <f t="shared" si="100"/>
        <v>33.412409368839583</v>
      </c>
      <c r="EL182" s="166">
        <v>1</v>
      </c>
      <c r="EM182" s="166"/>
      <c r="EN182" s="166">
        <v>1</v>
      </c>
      <c r="EO182" s="166">
        <v>1</v>
      </c>
      <c r="EP182" s="316"/>
      <c r="EQ182" s="1230">
        <v>43132</v>
      </c>
      <c r="ER182" s="628">
        <v>10220</v>
      </c>
      <c r="ES182" s="682">
        <v>59</v>
      </c>
      <c r="ET182" s="611">
        <v>12570</v>
      </c>
      <c r="EU182" s="611">
        <v>2</v>
      </c>
      <c r="EV182" s="600">
        <f>ET182/ES182*EU182</f>
        <v>426.10169491525426</v>
      </c>
      <c r="EW182" s="612">
        <v>2431</v>
      </c>
      <c r="EX182" s="613">
        <f>EW182/ES182*EU182</f>
        <v>82.406779661016955</v>
      </c>
      <c r="EY182" s="563">
        <f>L183*EX182</f>
        <v>412.03389830508479</v>
      </c>
      <c r="EZ182" s="742"/>
      <c r="FA182" s="619"/>
      <c r="FB182" s="619"/>
      <c r="FC182" s="564"/>
      <c r="FD182" s="620"/>
      <c r="FE182" s="621"/>
      <c r="FF182" s="622"/>
      <c r="FG182" s="566"/>
      <c r="FH182" s="753"/>
      <c r="FI182" s="531"/>
      <c r="FJ182" s="441"/>
      <c r="FK182" s="991"/>
      <c r="FL182" s="133"/>
      <c r="FM182" s="172">
        <f>EW182*100/ET182</f>
        <v>19.33969769291965</v>
      </c>
      <c r="FN182" s="213">
        <f>EX182/1000</f>
        <v>8.2406779661016949E-2</v>
      </c>
      <c r="FP182" s="172">
        <v>19.33969769291965</v>
      </c>
      <c r="FQ182" s="213">
        <v>8.2406779661016949E-2</v>
      </c>
      <c r="FR182" s="222">
        <f>DT182/EX182</f>
        <v>1.8323735088440969</v>
      </c>
      <c r="FS182" s="174">
        <v>18</v>
      </c>
      <c r="FT182" s="223" t="s">
        <v>490</v>
      </c>
      <c r="FU182" s="223" t="s">
        <v>1472</v>
      </c>
      <c r="FV182" s="223" t="s">
        <v>1473</v>
      </c>
      <c r="FW182" s="166">
        <v>0</v>
      </c>
      <c r="FX182" s="166">
        <v>0</v>
      </c>
      <c r="FY182" s="166">
        <v>0</v>
      </c>
      <c r="FZ182" s="345" t="s">
        <v>539</v>
      </c>
      <c r="GA182" s="166"/>
      <c r="GB182" s="166"/>
      <c r="GC182" s="166"/>
      <c r="GD182" s="166">
        <v>0</v>
      </c>
      <c r="GE182" s="166" t="s">
        <v>606</v>
      </c>
      <c r="GF182" s="166" t="s">
        <v>606</v>
      </c>
      <c r="GG182" s="166">
        <v>0</v>
      </c>
      <c r="GH182" s="345">
        <v>0</v>
      </c>
      <c r="GI182" s="345" t="s">
        <v>1474</v>
      </c>
      <c r="GJ182" s="1050"/>
      <c r="GK182" s="214">
        <v>43501</v>
      </c>
      <c r="GL182" s="1236" t="s">
        <v>497</v>
      </c>
      <c r="GM182" s="1231">
        <f t="shared" si="83"/>
        <v>12</v>
      </c>
      <c r="GN182" s="1147"/>
      <c r="GO182" s="166"/>
      <c r="GP182" s="179">
        <v>1.5791241810500001</v>
      </c>
      <c r="GQ182" s="166"/>
      <c r="GR182" s="1050"/>
      <c r="GS182" s="1050"/>
      <c r="GT182" s="1050"/>
      <c r="GU182" s="122"/>
      <c r="HI182" s="991"/>
      <c r="HJ182" s="991"/>
      <c r="HK182" s="991"/>
      <c r="HL182" s="991"/>
      <c r="HM182" s="991"/>
      <c r="HN182" s="991"/>
      <c r="HO182" s="1022"/>
      <c r="HP182" s="1022"/>
      <c r="HQ182" s="991"/>
      <c r="HR182" s="991"/>
      <c r="HS182" s="991"/>
      <c r="HT182" s="991"/>
      <c r="HU182" s="991"/>
      <c r="HV182" s="991"/>
      <c r="HW182" s="991"/>
      <c r="HX182" s="991"/>
      <c r="HY182" s="991"/>
      <c r="HZ182" s="991"/>
      <c r="IA182" s="991"/>
      <c r="IB182" s="1022"/>
      <c r="IC182" s="991"/>
      <c r="ID182" s="991"/>
      <c r="IE182" s="991"/>
      <c r="IF182" s="991"/>
      <c r="IG182" s="991"/>
      <c r="IH182" s="991"/>
      <c r="II182" s="991"/>
      <c r="IJ182" s="991"/>
      <c r="IK182" s="1022"/>
      <c r="IL182" s="991"/>
      <c r="IM182" s="991"/>
      <c r="IN182" s="1022"/>
      <c r="IO182" s="991"/>
      <c r="IP182" s="991"/>
      <c r="IQ182" s="991"/>
      <c r="IR182" s="991"/>
      <c r="IS182" s="991"/>
      <c r="IT182" s="1022"/>
      <c r="IU182" s="991"/>
      <c r="IV182" s="991"/>
      <c r="IW182" s="991"/>
      <c r="IX182" s="991"/>
      <c r="IY182" s="991"/>
      <c r="IZ182" s="991"/>
      <c r="JA182" s="991"/>
      <c r="JB182" s="991"/>
      <c r="JC182" s="991"/>
      <c r="JD182" s="991"/>
      <c r="JE182" s="991"/>
      <c r="JF182" s="991"/>
      <c r="JG182" s="125"/>
      <c r="JH182" s="125"/>
      <c r="JI182" s="125"/>
      <c r="JJ182" s="993"/>
      <c r="JK182" s="993"/>
      <c r="JL182" s="993"/>
      <c r="JM182" s="993"/>
      <c r="JN182" s="993"/>
      <c r="JO182" s="993"/>
      <c r="JP182" s="993"/>
      <c r="JQ182" s="993"/>
      <c r="JR182" s="993"/>
      <c r="JS182" s="993"/>
      <c r="JT182" s="993"/>
      <c r="JU182" s="993"/>
      <c r="JV182" s="993"/>
      <c r="JW182" s="993"/>
      <c r="JX182" s="993"/>
      <c r="JY182" s="993"/>
      <c r="JZ182" s="993"/>
      <c r="KA182" s="993"/>
      <c r="KB182" s="993"/>
      <c r="KC182" s="993"/>
      <c r="KD182" s="993"/>
      <c r="KE182" s="993"/>
      <c r="KF182" s="993"/>
      <c r="KG182" s="993"/>
      <c r="KH182" s="993"/>
      <c r="KI182" s="993"/>
      <c r="KJ182" s="993"/>
      <c r="KK182" s="993"/>
      <c r="KL182" s="993"/>
      <c r="KM182" s="993"/>
      <c r="KN182" s="993"/>
      <c r="KO182" s="993"/>
      <c r="KP182" s="993"/>
      <c r="KQ182" s="993"/>
      <c r="KR182" s="993"/>
      <c r="KS182" s="993"/>
      <c r="KT182" s="993"/>
      <c r="KU182" s="993"/>
      <c r="KV182" s="993"/>
      <c r="KW182" s="993"/>
      <c r="KX182" s="993"/>
      <c r="KY182" s="993"/>
      <c r="KZ182" s="993"/>
      <c r="LA182" s="993"/>
      <c r="LB182" s="993"/>
      <c r="LC182" s="993"/>
      <c r="LD182" s="993"/>
      <c r="LE182" s="125"/>
      <c r="LF182" s="125"/>
      <c r="LG182" s="125"/>
      <c r="LH182" s="125"/>
      <c r="LI182" s="125"/>
      <c r="LJ182" s="125"/>
      <c r="LK182" s="125"/>
      <c r="LL182" s="125"/>
      <c r="LM182" s="125"/>
      <c r="LN182" s="125"/>
      <c r="LO182" s="125"/>
      <c r="LP182" s="125"/>
      <c r="LQ182" s="125"/>
      <c r="LR182" s="175"/>
      <c r="LS182" s="175"/>
      <c r="LT182" s="175"/>
      <c r="LU182" s="175"/>
      <c r="LV182" s="175"/>
      <c r="LW182" s="175"/>
      <c r="LX182" s="175"/>
      <c r="LY182" s="183"/>
      <c r="LZ182" s="183"/>
    </row>
    <row r="183" spans="1:338" ht="14.45" hidden="1" customHeight="1">
      <c r="A183" s="122">
        <v>10</v>
      </c>
      <c r="B183" s="122">
        <v>1</v>
      </c>
      <c r="C183" s="184">
        <v>12144</v>
      </c>
      <c r="D183" s="398" t="s">
        <v>1104</v>
      </c>
      <c r="E183" s="188" t="s">
        <v>621</v>
      </c>
      <c r="F183" s="188">
        <v>6106030645</v>
      </c>
      <c r="G183" s="125">
        <f>LEFT(H183,4)-CONCATENATE(IF(LEFT(F183, 2)&lt;MID(H183, 3, 4), 20, 19),LEFT(F183,2))</f>
        <v>59</v>
      </c>
      <c r="H183" s="398" t="s">
        <v>1475</v>
      </c>
      <c r="I183" s="389" t="s">
        <v>1476</v>
      </c>
      <c r="J183" s="504" t="s">
        <v>477</v>
      </c>
      <c r="K183" s="188" t="s">
        <v>478</v>
      </c>
      <c r="L183" s="125">
        <v>5</v>
      </c>
      <c r="M183" s="188" t="s">
        <v>962</v>
      </c>
      <c r="N183" s="188" t="s">
        <v>490</v>
      </c>
      <c r="O183" s="125"/>
      <c r="P183" s="125" t="s">
        <v>973</v>
      </c>
      <c r="Q183" s="997"/>
      <c r="R183" s="553"/>
      <c r="S183" s="188"/>
      <c r="T183" s="632"/>
      <c r="U183" s="632"/>
      <c r="V183" s="747" t="s">
        <v>1477</v>
      </c>
      <c r="W183" s="535"/>
      <c r="X183" s="557"/>
      <c r="Y183" s="557"/>
      <c r="Z183" s="1095"/>
      <c r="AA183" s="125" t="s">
        <v>532</v>
      </c>
      <c r="AB183" s="125"/>
      <c r="AC183" s="1014">
        <v>76</v>
      </c>
      <c r="AD183" s="1014">
        <v>380</v>
      </c>
      <c r="AE183" s="993"/>
      <c r="AF183" s="993"/>
      <c r="AG183" s="993" t="s">
        <v>507</v>
      </c>
      <c r="AH183" s="1014">
        <v>50</v>
      </c>
      <c r="AI183"/>
      <c r="AJ183"/>
      <c r="AO183" s="1024">
        <v>28.2</v>
      </c>
      <c r="AP183" s="137">
        <v>28</v>
      </c>
      <c r="AQ183" s="138">
        <v>42.9</v>
      </c>
      <c r="AR183" s="139">
        <f t="shared" si="95"/>
        <v>99.1</v>
      </c>
      <c r="AS183" s="140">
        <f t="shared" si="96"/>
        <v>1.0071428571428571</v>
      </c>
      <c r="AT183" s="141">
        <f t="shared" si="97"/>
        <v>43.206428571428567</v>
      </c>
      <c r="AU183" s="142">
        <f t="shared" si="98"/>
        <v>0.39774330042313111</v>
      </c>
      <c r="AV183" s="143">
        <v>23.039400000000001</v>
      </c>
      <c r="AW183" s="143">
        <f t="shared" si="99"/>
        <v>81.7</v>
      </c>
      <c r="AX183" s="144">
        <v>3.7505999999999999</v>
      </c>
      <c r="AY183" s="143">
        <v>13.3</v>
      </c>
      <c r="AZ183" s="122" t="s">
        <v>487</v>
      </c>
      <c r="BA183" s="204">
        <v>21.8</v>
      </c>
      <c r="BB183" s="147" t="s">
        <v>487</v>
      </c>
      <c r="BC183" s="153">
        <v>1</v>
      </c>
      <c r="BD183" s="153" t="s">
        <v>487</v>
      </c>
      <c r="BE183" s="153" t="s">
        <v>487</v>
      </c>
      <c r="BF183" s="153" t="s">
        <v>487</v>
      </c>
      <c r="BG183" s="149">
        <v>4789</v>
      </c>
      <c r="BH183" s="135">
        <v>640</v>
      </c>
      <c r="BI183" s="234">
        <v>0.3</v>
      </c>
      <c r="BJ183" s="143">
        <v>49.4</v>
      </c>
      <c r="BK183" s="122">
        <v>50.6</v>
      </c>
      <c r="BL183" s="150">
        <f>BJ183/BK183</f>
        <v>0.97628458498023707</v>
      </c>
      <c r="BM183" s="206">
        <v>0.2</v>
      </c>
      <c r="BN183" s="153">
        <f>BM183*100/AO183</f>
        <v>0.70921985815602839</v>
      </c>
      <c r="BO183" s="122" t="s">
        <v>487</v>
      </c>
      <c r="BP183" s="122">
        <v>21.1</v>
      </c>
      <c r="BQ183" s="234">
        <v>51.972000000000001</v>
      </c>
      <c r="BR183" s="158">
        <v>64446</v>
      </c>
      <c r="BS183" s="153">
        <f>BX183+BZ183</f>
        <v>55.4</v>
      </c>
      <c r="BT183" s="158">
        <v>94.2</v>
      </c>
      <c r="BU183" s="158">
        <v>11692</v>
      </c>
      <c r="BV183" s="153">
        <f>100-BT183</f>
        <v>5.7999999999999972</v>
      </c>
      <c r="BW183" s="1039">
        <f>BY183+CA183+CC183</f>
        <v>27.495999999999999</v>
      </c>
      <c r="BX183" s="158">
        <v>14</v>
      </c>
      <c r="BY183" s="145">
        <f>BX183*AP183/100</f>
        <v>3.92</v>
      </c>
      <c r="BZ183" s="158">
        <v>41.4</v>
      </c>
      <c r="CA183" s="145">
        <f>BZ183*AP183/100</f>
        <v>11.592000000000001</v>
      </c>
      <c r="CB183" s="158">
        <v>42.8</v>
      </c>
      <c r="CC183" s="145">
        <f>CB183*AP183/100</f>
        <v>11.983999999999998</v>
      </c>
      <c r="CD183" s="145" t="s">
        <v>487</v>
      </c>
      <c r="CE183" s="151">
        <v>97.7</v>
      </c>
      <c r="CF183" s="235">
        <v>14534.8</v>
      </c>
      <c r="CG183" s="151">
        <v>99</v>
      </c>
      <c r="CH183" s="235">
        <v>11589.5</v>
      </c>
      <c r="CI183" s="151">
        <v>98.5</v>
      </c>
      <c r="CJ183" s="151">
        <v>98.6</v>
      </c>
      <c r="CK183" s="235">
        <v>11016.599999999999</v>
      </c>
      <c r="CL183" s="157">
        <f>BX183/BZ183</f>
        <v>0.33816425120772947</v>
      </c>
      <c r="CM183" s="145"/>
      <c r="CN183" s="145"/>
      <c r="CO183" s="145"/>
      <c r="CP183" s="153"/>
      <c r="CQ183" s="143"/>
      <c r="CR183" s="143"/>
      <c r="CS183" s="143"/>
      <c r="CT183" s="145"/>
      <c r="CU183" s="236"/>
      <c r="CV183" s="236"/>
      <c r="CW183" s="145"/>
      <c r="CX183" s="145"/>
      <c r="CZ183" s="145"/>
      <c r="DB183" s="237" t="s">
        <v>751</v>
      </c>
      <c r="DC183" s="238"/>
      <c r="DD183" s="239" t="s">
        <v>1478</v>
      </c>
      <c r="DE183" s="125"/>
      <c r="DF183" s="125"/>
      <c r="DG183" s="125"/>
      <c r="DH183" s="414"/>
      <c r="DI183" s="125" t="s">
        <v>489</v>
      </c>
      <c r="DJ183" s="240" t="s">
        <v>507</v>
      </c>
      <c r="DK183" s="166">
        <v>2</v>
      </c>
      <c r="DL183" s="166"/>
      <c r="DM183" s="166"/>
      <c r="DN183" s="166" t="s">
        <v>686</v>
      </c>
      <c r="DO183" s="166"/>
      <c r="DP183" s="166"/>
      <c r="DQ183" s="166"/>
      <c r="DR183" s="165" t="s">
        <v>490</v>
      </c>
      <c r="DS183" s="125" t="s">
        <v>490</v>
      </c>
      <c r="DT183" s="125">
        <v>239</v>
      </c>
      <c r="DU183" s="125">
        <v>59.8</v>
      </c>
      <c r="DV183" s="125">
        <v>40.200000000000003</v>
      </c>
      <c r="DW183" s="125" t="s">
        <v>490</v>
      </c>
      <c r="DX183" s="125" t="s">
        <v>490</v>
      </c>
      <c r="DY183" s="125" t="s">
        <v>490</v>
      </c>
      <c r="DZ183" s="125" t="s">
        <v>490</v>
      </c>
      <c r="EA183" s="125">
        <v>0</v>
      </c>
      <c r="EC183" s="242"/>
      <c r="ED183" s="242"/>
      <c r="EE183" s="166">
        <v>5</v>
      </c>
      <c r="EF183" s="166"/>
      <c r="EG183" s="166">
        <v>2</v>
      </c>
      <c r="EH183" s="242"/>
      <c r="EI183" s="242">
        <v>170</v>
      </c>
      <c r="EJ183" s="242">
        <v>80</v>
      </c>
      <c r="EK183" s="167">
        <f t="shared" si="100"/>
        <v>27.681660899653977</v>
      </c>
      <c r="EL183" s="242"/>
      <c r="EM183" s="166"/>
      <c r="EN183" s="166">
        <v>2</v>
      </c>
      <c r="EO183" s="166">
        <v>1</v>
      </c>
      <c r="EP183" s="242"/>
      <c r="EQ183" s="1230">
        <v>43346</v>
      </c>
      <c r="ER183" s="559">
        <v>12144</v>
      </c>
      <c r="ES183" s="560">
        <v>75</v>
      </c>
      <c r="ET183" s="560">
        <v>351031</v>
      </c>
      <c r="EU183" s="560">
        <v>16000</v>
      </c>
      <c r="EV183" s="560">
        <v>40560</v>
      </c>
      <c r="EW183" s="561">
        <v>3326</v>
      </c>
      <c r="EX183" s="562">
        <f>EW183/EU183*EV183/ES183</f>
        <v>112.4188</v>
      </c>
      <c r="EY183" s="563">
        <f>L183*EX183</f>
        <v>562.09400000000005</v>
      </c>
      <c r="EZ183" s="441"/>
      <c r="FA183" s="175"/>
      <c r="FB183" s="175"/>
      <c r="FC183" s="175"/>
      <c r="FD183" s="564"/>
      <c r="FE183" s="565"/>
      <c r="FF183" s="565"/>
      <c r="FG183" s="566"/>
      <c r="FH183" s="567"/>
      <c r="FI183" s="518"/>
      <c r="FJ183" s="519"/>
      <c r="FK183" s="1017"/>
      <c r="FL183" s="133"/>
      <c r="FM183" s="122"/>
      <c r="FN183" s="213">
        <f>AC183/1000</f>
        <v>7.5999999999999998E-2</v>
      </c>
      <c r="FP183" s="141">
        <f>EW183*100/ET183</f>
        <v>0.94749466571328456</v>
      </c>
      <c r="FQ183" s="247">
        <f>EX183/1000</f>
        <v>0.1124188</v>
      </c>
      <c r="FR183" s="170">
        <f>DT183/EX183</f>
        <v>2.1259789287912696</v>
      </c>
      <c r="FS183" s="174">
        <v>70</v>
      </c>
      <c r="FT183" s="175" t="s">
        <v>490</v>
      </c>
      <c r="FU183" s="175" t="s">
        <v>1479</v>
      </c>
      <c r="FV183" s="175" t="s">
        <v>1480</v>
      </c>
      <c r="FW183" s="125">
        <v>0</v>
      </c>
      <c r="FX183" s="125">
        <v>0</v>
      </c>
      <c r="FY183" s="125">
        <v>1</v>
      </c>
      <c r="FZ183" s="175" t="s">
        <v>1253</v>
      </c>
      <c r="GD183" s="125">
        <v>1</v>
      </c>
      <c r="GE183" s="175" t="s">
        <v>1481</v>
      </c>
      <c r="GF183" s="175" t="s">
        <v>1482</v>
      </c>
      <c r="GG183" s="125">
        <v>0</v>
      </c>
      <c r="GH183" s="175">
        <v>0</v>
      </c>
      <c r="GI183" s="175" t="s">
        <v>1483</v>
      </c>
      <c r="GJ183" s="991"/>
      <c r="GK183" s="214">
        <v>43839</v>
      </c>
      <c r="GL183" s="1236" t="s">
        <v>497</v>
      </c>
      <c r="GM183" s="1231">
        <f t="shared" si="83"/>
        <v>16</v>
      </c>
      <c r="GN183" s="1147"/>
      <c r="GP183" s="179">
        <v>1.6</v>
      </c>
      <c r="GR183" s="991"/>
      <c r="GS183" s="992">
        <v>0.41599999999999998</v>
      </c>
      <c r="GT183" s="991"/>
      <c r="HI183" s="991"/>
      <c r="HJ183" s="991"/>
      <c r="HK183" s="991"/>
      <c r="HL183" s="991"/>
      <c r="HM183" s="991"/>
      <c r="HN183" s="991"/>
      <c r="HO183" s="1022"/>
      <c r="HP183" s="1022"/>
      <c r="HQ183" s="991"/>
      <c r="HR183" s="991"/>
      <c r="HS183" s="991"/>
      <c r="HT183" s="991"/>
      <c r="HU183" s="991"/>
      <c r="HV183" s="991"/>
      <c r="HW183" s="991"/>
      <c r="HX183" s="991"/>
      <c r="HY183" s="991"/>
      <c r="HZ183" s="991"/>
      <c r="IA183" s="991"/>
      <c r="IB183" s="1022"/>
      <c r="IC183" s="991"/>
      <c r="ID183" s="991"/>
      <c r="IE183" s="991"/>
      <c r="IF183" s="991"/>
      <c r="IG183" s="991"/>
      <c r="IH183" s="991"/>
      <c r="II183" s="991"/>
      <c r="IJ183" s="991"/>
      <c r="IK183" s="1022"/>
      <c r="IL183" s="991"/>
      <c r="IM183" s="991"/>
      <c r="IN183" s="1022"/>
      <c r="IO183" s="991"/>
      <c r="IP183" s="991"/>
      <c r="IQ183" s="991"/>
      <c r="IR183" s="991"/>
      <c r="IS183" s="991"/>
      <c r="IT183" s="1022"/>
      <c r="IU183" s="991"/>
      <c r="IV183" s="991"/>
      <c r="IW183" s="991"/>
      <c r="IX183" s="991"/>
      <c r="IY183" s="991"/>
      <c r="IZ183" s="991"/>
      <c r="JA183" s="991"/>
      <c r="JB183" s="991"/>
      <c r="JC183" s="991"/>
      <c r="JD183" s="991"/>
      <c r="JE183" s="991"/>
      <c r="JF183" s="991"/>
      <c r="JG183" s="125"/>
      <c r="JH183" s="125"/>
      <c r="JI183" s="125"/>
      <c r="JJ183" s="993"/>
      <c r="JK183" s="993"/>
      <c r="JL183" s="993"/>
      <c r="JM183" s="993"/>
      <c r="JN183" s="993"/>
      <c r="JO183" s="993"/>
      <c r="JP183" s="993"/>
      <c r="JQ183" s="993"/>
      <c r="JR183" s="993"/>
      <c r="JS183" s="993"/>
      <c r="JT183" s="993"/>
      <c r="JU183" s="993"/>
      <c r="JV183" s="993"/>
      <c r="JW183" s="993"/>
      <c r="JX183" s="993"/>
      <c r="JY183" s="993"/>
      <c r="JZ183" s="993"/>
      <c r="KA183" s="993"/>
      <c r="KB183" s="993"/>
      <c r="KC183" s="993"/>
      <c r="KD183" s="993"/>
      <c r="KE183" s="993"/>
      <c r="KF183" s="993"/>
      <c r="KG183" s="993"/>
      <c r="KH183" s="993"/>
      <c r="KI183" s="993"/>
      <c r="KJ183" s="993"/>
      <c r="KK183" s="993"/>
      <c r="KL183" s="993"/>
      <c r="KM183" s="993"/>
      <c r="KN183" s="993"/>
      <c r="KO183" s="993"/>
      <c r="KP183" s="993"/>
      <c r="KQ183" s="993"/>
      <c r="KR183" s="993"/>
      <c r="KS183" s="993"/>
      <c r="KT183" s="993"/>
      <c r="KU183" s="993"/>
      <c r="KV183" s="993"/>
      <c r="KW183" s="993"/>
      <c r="KX183" s="993"/>
      <c r="KY183" s="993"/>
      <c r="KZ183" s="993"/>
      <c r="LA183" s="993"/>
      <c r="LB183" s="993"/>
      <c r="LC183" s="993"/>
      <c r="LD183" s="993"/>
      <c r="LE183" s="125"/>
      <c r="LF183" s="175"/>
      <c r="LG183" s="175"/>
      <c r="LH183" s="175"/>
      <c r="LI183" s="175"/>
      <c r="LJ183" s="175"/>
      <c r="LK183" s="175"/>
      <c r="LL183" s="175"/>
      <c r="LM183" s="175"/>
      <c r="LN183" s="175"/>
      <c r="LO183" s="175"/>
      <c r="LP183" s="175"/>
      <c r="LQ183" s="175"/>
      <c r="LR183" s="175"/>
      <c r="LS183" s="175"/>
      <c r="LT183" s="175"/>
      <c r="LU183" s="175"/>
      <c r="LV183" s="175"/>
      <c r="LW183" s="175"/>
      <c r="LX183" s="175"/>
      <c r="LY183" s="183"/>
      <c r="LZ183" s="183"/>
    </row>
    <row r="184" spans="1:338" ht="14.45" hidden="1" customHeight="1">
      <c r="A184" s="122">
        <v>85</v>
      </c>
      <c r="B184" s="122">
        <f>COUNTIFS($D$3:D184,D184,$F$3:F184,F184)</f>
        <v>1</v>
      </c>
      <c r="C184" s="316">
        <v>8443</v>
      </c>
      <c r="D184" s="398" t="s">
        <v>1484</v>
      </c>
      <c r="E184" s="188" t="s">
        <v>1485</v>
      </c>
      <c r="F184" s="187">
        <v>525316115</v>
      </c>
      <c r="G184" s="125">
        <v>66</v>
      </c>
      <c r="H184" s="398" t="s">
        <v>878</v>
      </c>
      <c r="I184" s="503" t="s">
        <v>476</v>
      </c>
      <c r="J184" s="504" t="s">
        <v>477</v>
      </c>
      <c r="K184" s="175" t="s">
        <v>478</v>
      </c>
      <c r="L184" s="125">
        <v>5</v>
      </c>
      <c r="M184" s="125">
        <v>7</v>
      </c>
      <c r="N184" s="188" t="s">
        <v>490</v>
      </c>
      <c r="O184" s="125"/>
      <c r="P184" s="188" t="s">
        <v>882</v>
      </c>
      <c r="Q184" s="991"/>
      <c r="R184" s="125"/>
      <c r="S184" s="608" t="s">
        <v>484</v>
      </c>
      <c r="T184" s="573" t="s">
        <v>484</v>
      </c>
      <c r="U184" s="574" t="s">
        <v>484</v>
      </c>
      <c r="V184" s="615" t="s">
        <v>883</v>
      </c>
      <c r="W184" s="530" t="s">
        <v>484</v>
      </c>
      <c r="X184" s="530" t="s">
        <v>484</v>
      </c>
      <c r="Y184" s="530" t="s">
        <v>484</v>
      </c>
      <c r="Z184" s="1007"/>
      <c r="AA184" s="578" t="s">
        <v>484</v>
      </c>
      <c r="AB184" s="125"/>
      <c r="AC184" s="991"/>
      <c r="AD184" s="991"/>
      <c r="AE184" s="991"/>
      <c r="AF184" s="991"/>
      <c r="AG184" s="1018" t="s">
        <v>507</v>
      </c>
      <c r="AH184" s="1009" t="s">
        <v>884</v>
      </c>
      <c r="AO184" s="1024">
        <v>39</v>
      </c>
      <c r="AP184" s="137">
        <v>41.8</v>
      </c>
      <c r="AQ184" s="138">
        <v>12.6</v>
      </c>
      <c r="AR184" s="139">
        <f t="shared" si="95"/>
        <v>93.399999999999991</v>
      </c>
      <c r="AS184" s="140">
        <f t="shared" si="96"/>
        <v>0.93301435406698574</v>
      </c>
      <c r="AT184" s="141">
        <f t="shared" si="97"/>
        <v>11.755980861244019</v>
      </c>
      <c r="AU184" s="142">
        <f t="shared" si="98"/>
        <v>0.71691176470588236</v>
      </c>
      <c r="AV184" s="143">
        <v>35.568000000000005</v>
      </c>
      <c r="AW184" s="143">
        <f t="shared" si="99"/>
        <v>91.2</v>
      </c>
      <c r="AX184" s="144">
        <v>1.482</v>
      </c>
      <c r="AY184" s="143">
        <v>3.8</v>
      </c>
      <c r="AZ184" s="149" t="s">
        <v>487</v>
      </c>
      <c r="BA184" s="204">
        <v>93.8</v>
      </c>
      <c r="BB184" s="322" t="s">
        <v>487</v>
      </c>
      <c r="BD184" s="320"/>
      <c r="BG184" s="145"/>
      <c r="BH184" s="135" t="s">
        <v>487</v>
      </c>
      <c r="BI184" s="234" t="s">
        <v>487</v>
      </c>
      <c r="BJ184" s="122">
        <v>27.2</v>
      </c>
      <c r="BK184" s="122">
        <v>73.2</v>
      </c>
      <c r="BL184" s="306">
        <v>0.37158469945355188</v>
      </c>
      <c r="BM184" s="151" t="s">
        <v>487</v>
      </c>
      <c r="BN184" s="122" t="s">
        <v>487</v>
      </c>
      <c r="BO184" s="149" t="s">
        <v>487</v>
      </c>
      <c r="BP184" s="122">
        <v>75</v>
      </c>
      <c r="BQ184" s="147">
        <v>35</v>
      </c>
      <c r="BR184" s="174"/>
      <c r="BS184" s="158" t="s">
        <v>487</v>
      </c>
      <c r="BT184" s="158" t="s">
        <v>487</v>
      </c>
      <c r="BV184" s="158" t="s">
        <v>487</v>
      </c>
      <c r="BW184" s="1050" t="s">
        <v>487</v>
      </c>
      <c r="BX184" s="158" t="s">
        <v>487</v>
      </c>
      <c r="BY184" s="158" t="s">
        <v>487</v>
      </c>
      <c r="BZ184" s="158" t="s">
        <v>487</v>
      </c>
      <c r="CA184" s="158" t="s">
        <v>487</v>
      </c>
      <c r="CB184" s="158" t="s">
        <v>487</v>
      </c>
      <c r="CC184" s="158" t="s">
        <v>487</v>
      </c>
      <c r="CD184" s="158" t="s">
        <v>487</v>
      </c>
      <c r="CJ184" s="122" t="s">
        <v>487</v>
      </c>
      <c r="CK184" s="135"/>
      <c r="CM184" s="145"/>
      <c r="CN184" s="145"/>
      <c r="CO184" s="145"/>
      <c r="CP184" s="320"/>
      <c r="CT184" s="145"/>
      <c r="CU184" s="145"/>
      <c r="CV184" s="145"/>
      <c r="CW184" s="145"/>
      <c r="CX184" s="145"/>
      <c r="CY184" s="209"/>
      <c r="CZ184" s="145"/>
      <c r="DA184" s="209">
        <v>3</v>
      </c>
      <c r="DB184" s="237" t="s">
        <v>300</v>
      </c>
      <c r="DE184" s="125"/>
      <c r="DF184" s="125"/>
      <c r="DG184" s="125"/>
      <c r="DH184" s="414"/>
      <c r="DI184" s="296" t="s">
        <v>515</v>
      </c>
      <c r="DJ184" s="211" t="s">
        <v>507</v>
      </c>
      <c r="DK184" s="162">
        <v>2</v>
      </c>
      <c r="DL184" s="166"/>
      <c r="DM184" s="166"/>
      <c r="DN184" s="164">
        <v>0</v>
      </c>
      <c r="DO184" s="166"/>
      <c r="DP184" s="166"/>
      <c r="DQ184" s="166"/>
      <c r="DR184" s="165" t="s">
        <v>490</v>
      </c>
      <c r="DS184" s="125" t="s">
        <v>490</v>
      </c>
      <c r="DT184" s="125">
        <v>228</v>
      </c>
      <c r="DU184" s="125">
        <v>11</v>
      </c>
      <c r="DV184" s="125">
        <v>89</v>
      </c>
      <c r="DW184" s="125" t="s">
        <v>490</v>
      </c>
      <c r="DX184" s="125" t="s">
        <v>490</v>
      </c>
      <c r="DY184" s="125" t="s">
        <v>490</v>
      </c>
      <c r="DZ184" s="125" t="s">
        <v>490</v>
      </c>
      <c r="EA184" s="125">
        <v>0</v>
      </c>
      <c r="EC184" s="166"/>
      <c r="ED184" s="166">
        <v>7</v>
      </c>
      <c r="EE184" s="166">
        <v>5</v>
      </c>
      <c r="EF184" s="166"/>
      <c r="EG184" s="166">
        <v>2</v>
      </c>
      <c r="EH184" s="166">
        <v>0</v>
      </c>
      <c r="EI184" s="166">
        <v>162</v>
      </c>
      <c r="EJ184" s="166">
        <v>102</v>
      </c>
      <c r="EK184" s="167">
        <f t="shared" si="100"/>
        <v>38.866026520347503</v>
      </c>
      <c r="EL184" s="166">
        <v>1</v>
      </c>
      <c r="EM184" s="166" t="s">
        <v>490</v>
      </c>
      <c r="EN184" s="166">
        <v>3</v>
      </c>
      <c r="EO184" s="166">
        <v>1</v>
      </c>
      <c r="EP184" s="166">
        <v>4</v>
      </c>
      <c r="EQ184" s="1230">
        <v>42684</v>
      </c>
      <c r="ER184" s="506">
        <v>8443</v>
      </c>
      <c r="ES184" s="611">
        <v>100</v>
      </c>
      <c r="ET184" s="611">
        <v>2672</v>
      </c>
      <c r="EU184" s="611">
        <v>2</v>
      </c>
      <c r="EV184" s="600">
        <v>53.44</v>
      </c>
      <c r="EW184" s="612">
        <v>1077</v>
      </c>
      <c r="EX184" s="613">
        <v>21.54</v>
      </c>
      <c r="EY184" s="563">
        <v>107.69999999999999</v>
      </c>
      <c r="EZ184" s="441"/>
      <c r="FA184" s="175"/>
      <c r="FB184" s="175"/>
      <c r="FC184" s="175"/>
      <c r="FD184" s="564"/>
      <c r="FE184" s="565"/>
      <c r="FF184" s="565"/>
      <c r="FG184" s="566"/>
      <c r="FH184" s="614"/>
      <c r="FI184" s="518"/>
      <c r="FJ184" s="519"/>
      <c r="FK184" s="1017"/>
      <c r="FL184" s="133"/>
      <c r="FM184" s="172">
        <v>40.306886227544908</v>
      </c>
      <c r="FN184" s="213">
        <f>EX184/1000</f>
        <v>2.154E-2</v>
      </c>
      <c r="FP184" s="172">
        <v>40.306886227544908</v>
      </c>
      <c r="FQ184" s="213">
        <v>2.154E-2</v>
      </c>
      <c r="FR184" s="222">
        <f>DT184/EX184</f>
        <v>10.584958217270195</v>
      </c>
      <c r="FS184" s="222"/>
      <c r="FT184" s="223"/>
      <c r="FU184" s="223"/>
      <c r="FV184" s="223"/>
      <c r="GF184" s="175"/>
      <c r="GJ184" s="991"/>
      <c r="GK184" s="214">
        <v>43215</v>
      </c>
      <c r="GL184" s="1260" t="s">
        <v>497</v>
      </c>
      <c r="GM184" s="1231">
        <f t="shared" si="83"/>
        <v>17</v>
      </c>
      <c r="GN184" s="1147"/>
      <c r="GR184" s="991"/>
      <c r="GS184" s="991"/>
      <c r="GT184" s="991"/>
      <c r="GU184" s="122"/>
      <c r="HI184" s="991"/>
      <c r="HJ184" s="991"/>
      <c r="HK184" s="991"/>
      <c r="HL184" s="991"/>
      <c r="HM184" s="991"/>
      <c r="HN184" s="991"/>
      <c r="HO184" s="1022"/>
      <c r="HP184" s="1022"/>
      <c r="HQ184" s="991"/>
      <c r="HR184" s="991"/>
      <c r="HS184" s="991"/>
      <c r="HT184" s="991"/>
      <c r="HU184" s="991"/>
      <c r="HV184" s="991"/>
      <c r="HW184" s="991"/>
      <c r="HX184" s="991"/>
      <c r="HY184" s="991"/>
      <c r="HZ184" s="991"/>
      <c r="IA184" s="991"/>
      <c r="IB184" s="1022"/>
      <c r="IC184" s="991"/>
      <c r="ID184" s="991"/>
      <c r="IE184" s="991"/>
      <c r="IF184" s="991"/>
      <c r="IG184" s="991"/>
      <c r="IH184" s="991"/>
      <c r="II184" s="991"/>
      <c r="IJ184" s="991"/>
      <c r="IK184" s="1022"/>
      <c r="IL184" s="991"/>
      <c r="IM184" s="991"/>
      <c r="IN184" s="1022"/>
      <c r="IO184" s="991"/>
      <c r="IP184" s="991"/>
      <c r="IQ184" s="991"/>
      <c r="IR184" s="991"/>
      <c r="IS184" s="991"/>
      <c r="IT184" s="1022"/>
      <c r="IU184" s="991"/>
      <c r="IV184" s="991"/>
      <c r="IW184" s="991"/>
      <c r="IX184" s="991"/>
      <c r="IY184" s="991"/>
      <c r="IZ184" s="991"/>
      <c r="JA184" s="991"/>
      <c r="JB184" s="991"/>
      <c r="JC184" s="991"/>
      <c r="JD184" s="991"/>
      <c r="JE184" s="991"/>
      <c r="JF184" s="991"/>
      <c r="JG184" s="125"/>
      <c r="JH184" s="125"/>
      <c r="JI184" s="125"/>
      <c r="JJ184" s="993"/>
      <c r="JK184" s="993"/>
      <c r="JL184" s="993"/>
      <c r="JM184" s="993"/>
      <c r="JN184" s="993"/>
      <c r="JO184" s="993"/>
      <c r="JP184" s="993"/>
      <c r="JQ184" s="993"/>
      <c r="JR184" s="993"/>
      <c r="JS184" s="993"/>
      <c r="JT184" s="993"/>
      <c r="JU184" s="993"/>
      <c r="JV184" s="993"/>
      <c r="JW184" s="993"/>
      <c r="JX184" s="993"/>
      <c r="JY184" s="993"/>
      <c r="JZ184" s="993"/>
      <c r="KA184" s="993"/>
      <c r="KB184" s="993"/>
      <c r="KC184" s="993"/>
      <c r="KD184" s="993"/>
      <c r="KE184" s="993"/>
      <c r="KF184" s="993"/>
      <c r="KG184" s="993"/>
      <c r="KH184" s="993"/>
      <c r="KI184" s="993"/>
      <c r="KJ184" s="993"/>
      <c r="KK184" s="993"/>
      <c r="KL184" s="993"/>
      <c r="KM184" s="993"/>
      <c r="KN184" s="993"/>
      <c r="KO184" s="993"/>
      <c r="KP184" s="993"/>
      <c r="KQ184" s="993"/>
      <c r="KR184" s="993"/>
      <c r="KS184" s="993"/>
      <c r="KT184" s="993"/>
      <c r="KU184" s="993"/>
      <c r="KV184" s="993"/>
      <c r="KW184" s="993"/>
      <c r="KX184" s="993"/>
      <c r="KY184" s="993"/>
      <c r="KZ184" s="993"/>
      <c r="LA184" s="993"/>
      <c r="LB184" s="993"/>
      <c r="LC184" s="993"/>
      <c r="LD184" s="993"/>
      <c r="LE184" s="125"/>
      <c r="LF184" s="125"/>
      <c r="LG184" s="125"/>
      <c r="LH184" s="125"/>
      <c r="LI184" s="125"/>
      <c r="LJ184" s="125"/>
      <c r="LK184" s="125"/>
      <c r="LL184" s="125"/>
      <c r="LM184" s="125"/>
      <c r="LN184" s="125"/>
      <c r="LO184" s="125"/>
      <c r="LP184" s="125"/>
      <c r="LQ184" s="125"/>
      <c r="LR184" s="175"/>
      <c r="LS184" s="175"/>
      <c r="LT184" s="175"/>
      <c r="LU184" s="175"/>
      <c r="LV184" s="175"/>
      <c r="LW184" s="175"/>
      <c r="LX184" s="175"/>
      <c r="LY184" s="183"/>
      <c r="LZ184" s="183"/>
    </row>
    <row r="185" spans="1:338" s="1351" customFormat="1" ht="14.45" hidden="1" customHeight="1">
      <c r="A185" s="209">
        <v>332</v>
      </c>
      <c r="B185" s="209">
        <f>COUNTIFS($D$3:D185,D185,$F$3:F185,F185)</f>
        <v>1</v>
      </c>
      <c r="C185" s="1338">
        <v>9948</v>
      </c>
      <c r="D185" s="532" t="s">
        <v>1486</v>
      </c>
      <c r="E185" s="164" t="s">
        <v>1085</v>
      </c>
      <c r="F185" s="1339">
        <v>6503172698</v>
      </c>
      <c r="G185" s="164">
        <f>LEFT(H185,4)-CONCATENATE(19,LEFT(F185,2))</f>
        <v>53</v>
      </c>
      <c r="H185" s="532" t="s">
        <v>1487</v>
      </c>
      <c r="I185" s="1370" t="s">
        <v>1488</v>
      </c>
      <c r="J185" s="1371" t="s">
        <v>477</v>
      </c>
      <c r="K185" s="164" t="s">
        <v>478</v>
      </c>
      <c r="L185" s="164">
        <v>16</v>
      </c>
      <c r="M185" s="164" t="s">
        <v>980</v>
      </c>
      <c r="N185" s="164" t="s">
        <v>490</v>
      </c>
      <c r="O185" s="125"/>
      <c r="P185" s="125" t="s">
        <v>1489</v>
      </c>
      <c r="Q185" s="125"/>
      <c r="R185" s="125"/>
      <c r="S185" s="530" t="s">
        <v>598</v>
      </c>
      <c r="T185" s="530" t="s">
        <v>523</v>
      </c>
      <c r="U185" s="530" t="s">
        <v>484</v>
      </c>
      <c r="V185" s="609" t="s">
        <v>599</v>
      </c>
      <c r="W185" s="530" t="s">
        <v>506</v>
      </c>
      <c r="X185" s="530" t="s">
        <v>484</v>
      </c>
      <c r="Y185" s="530" t="s">
        <v>484</v>
      </c>
      <c r="Z185" s="1007"/>
      <c r="AA185" s="125"/>
      <c r="AB185" s="175"/>
      <c r="AC185" s="1015">
        <v>16000</v>
      </c>
      <c r="AD185" s="1016">
        <v>1200</v>
      </c>
      <c r="AE185" s="1015" t="s">
        <v>484</v>
      </c>
      <c r="AF185" s="1015" t="s">
        <v>484</v>
      </c>
      <c r="AG185" s="1017" t="s">
        <v>507</v>
      </c>
      <c r="AH185" s="1009"/>
      <c r="AI185" s="122"/>
      <c r="AJ185" s="122"/>
      <c r="AK185" s="122"/>
      <c r="AL185" s="122"/>
      <c r="AM185" s="362"/>
      <c r="AN185" s="363"/>
      <c r="AO185" s="1024">
        <v>73.8</v>
      </c>
      <c r="AP185" s="137">
        <v>10.1</v>
      </c>
      <c r="AQ185" s="138">
        <v>11.3</v>
      </c>
      <c r="AR185" s="139">
        <f t="shared" si="95"/>
        <v>95.199999999999989</v>
      </c>
      <c r="AS185" s="140">
        <f t="shared" si="96"/>
        <v>7.3069306930693072</v>
      </c>
      <c r="AT185" s="141">
        <f t="shared" si="97"/>
        <v>82.568316831683177</v>
      </c>
      <c r="AU185" s="142">
        <f t="shared" si="98"/>
        <v>3.4485981308411215</v>
      </c>
      <c r="AV185" s="353">
        <v>69.888599999999997</v>
      </c>
      <c r="AW185" s="143">
        <f t="shared" si="99"/>
        <v>94.7</v>
      </c>
      <c r="AX185" s="144">
        <v>0.22139999999999996</v>
      </c>
      <c r="AY185" s="364">
        <v>0.3</v>
      </c>
      <c r="AZ185" s="354" t="s">
        <v>487</v>
      </c>
      <c r="BA185" s="259">
        <v>22</v>
      </c>
      <c r="BB185" s="355">
        <v>0.3</v>
      </c>
      <c r="BC185" s="357"/>
      <c r="BD185" s="357"/>
      <c r="BE185" s="357"/>
      <c r="BF185" s="357"/>
      <c r="BG185" s="145"/>
      <c r="BH185" s="135">
        <v>253.94109396914448</v>
      </c>
      <c r="BI185" s="234">
        <v>6.2E-2</v>
      </c>
      <c r="BJ185" s="122">
        <v>37.6</v>
      </c>
      <c r="BK185" s="145">
        <v>63</v>
      </c>
      <c r="BL185" s="150">
        <f>BJ185/BK185</f>
        <v>0.59682539682539681</v>
      </c>
      <c r="BM185" s="206">
        <v>0.2</v>
      </c>
      <c r="BN185" s="153">
        <f>BM185*100/AO185</f>
        <v>0.2710027100271003</v>
      </c>
      <c r="BO185" s="149" t="s">
        <v>487</v>
      </c>
      <c r="BP185" s="122">
        <v>42.300000000000004</v>
      </c>
      <c r="BQ185" s="359">
        <v>74.099999999999994</v>
      </c>
      <c r="BR185" s="174">
        <v>37358.800000000003</v>
      </c>
      <c r="BS185" s="153">
        <f>BX185+BZ185</f>
        <v>23.990000000000002</v>
      </c>
      <c r="BT185" s="158">
        <v>91</v>
      </c>
      <c r="BU185" s="174">
        <v>5878.4375</v>
      </c>
      <c r="BV185" s="153">
        <f>100-BT185</f>
        <v>9</v>
      </c>
      <c r="BW185" s="1039">
        <f>BY185+CA185+CC185</f>
        <v>8.9448821895256714</v>
      </c>
      <c r="BX185" s="153">
        <v>14</v>
      </c>
      <c r="BY185" s="145">
        <f>BX185*AP185/(CB185+BZ185+BX185+BV185)</f>
        <v>1.4548821895256714</v>
      </c>
      <c r="BZ185" s="153">
        <v>9.99</v>
      </c>
      <c r="CA185" s="153">
        <v>1.01</v>
      </c>
      <c r="CB185" s="153">
        <v>64.2</v>
      </c>
      <c r="CC185" s="153">
        <v>6.48</v>
      </c>
      <c r="CD185" s="122">
        <v>1.06</v>
      </c>
      <c r="CE185" s="122"/>
      <c r="CF185" s="122"/>
      <c r="CG185" s="122"/>
      <c r="CH185" s="122"/>
      <c r="CI185" s="122"/>
      <c r="CJ185" s="122">
        <v>38.9</v>
      </c>
      <c r="CK185" s="135">
        <v>3830.7817589576548</v>
      </c>
      <c r="CL185" s="143">
        <f>BX185/BZ185</f>
        <v>1.4014014014014013</v>
      </c>
      <c r="CM185" s="145"/>
      <c r="CN185" s="145"/>
      <c r="CO185" s="145"/>
      <c r="CP185" s="357"/>
      <c r="CQ185" s="357"/>
      <c r="CR185" s="357"/>
      <c r="CS185" s="357"/>
      <c r="CT185" s="145"/>
      <c r="CU185" s="145"/>
      <c r="CV185" s="145"/>
      <c r="CW185" s="172"/>
      <c r="CX185" s="172"/>
      <c r="CY185" s="158"/>
      <c r="CZ185" s="145"/>
      <c r="DA185" s="158"/>
      <c r="DB185" s="237" t="s">
        <v>600</v>
      </c>
      <c r="DC185" s="122"/>
      <c r="DD185" s="159" t="s">
        <v>1490</v>
      </c>
      <c r="DE185" s="125"/>
      <c r="DF185" s="125"/>
      <c r="DG185" s="398"/>
      <c r="DH185" s="414"/>
      <c r="DI185" s="1342" t="s">
        <v>489</v>
      </c>
      <c r="DJ185" s="1357" t="s">
        <v>507</v>
      </c>
      <c r="DK185" s="166">
        <v>2</v>
      </c>
      <c r="DL185" s="166"/>
      <c r="DM185" s="166"/>
      <c r="DN185" s="164">
        <v>0</v>
      </c>
      <c r="DO185" s="166"/>
      <c r="DP185" s="164"/>
      <c r="DQ185" s="166"/>
      <c r="DR185" s="165" t="s">
        <v>490</v>
      </c>
      <c r="DS185" s="125" t="s">
        <v>490</v>
      </c>
      <c r="DT185" s="125">
        <v>967</v>
      </c>
      <c r="DU185" s="125">
        <v>11.5</v>
      </c>
      <c r="DV185" s="125">
        <v>88.5</v>
      </c>
      <c r="DW185" s="125" t="s">
        <v>490</v>
      </c>
      <c r="DX185" s="125" t="s">
        <v>490</v>
      </c>
      <c r="DY185" s="125" t="s">
        <v>490</v>
      </c>
      <c r="DZ185" s="125" t="s">
        <v>490</v>
      </c>
      <c r="EA185" s="125">
        <v>0</v>
      </c>
      <c r="EB185" s="122"/>
      <c r="EC185" s="166"/>
      <c r="ED185" s="166"/>
      <c r="EE185" s="166">
        <v>16</v>
      </c>
      <c r="EF185" s="166"/>
      <c r="EG185" s="166"/>
      <c r="EH185" s="166"/>
      <c r="EI185" s="166">
        <v>186</v>
      </c>
      <c r="EJ185" s="166">
        <v>94</v>
      </c>
      <c r="EK185" s="167">
        <f t="shared" si="100"/>
        <v>27.17077118742051</v>
      </c>
      <c r="EL185" s="166"/>
      <c r="EM185" s="164"/>
      <c r="EN185" s="166">
        <v>2</v>
      </c>
      <c r="EO185" s="166">
        <v>1</v>
      </c>
      <c r="EP185" s="316"/>
      <c r="EQ185" s="1404">
        <v>42917</v>
      </c>
      <c r="ER185" s="628">
        <v>9948</v>
      </c>
      <c r="ES185" s="682">
        <v>62</v>
      </c>
      <c r="ET185" s="611">
        <v>673795</v>
      </c>
      <c r="EU185" s="611">
        <v>2</v>
      </c>
      <c r="EV185" s="600">
        <f>ET185/ES185*EU185</f>
        <v>21735.322580645163</v>
      </c>
      <c r="EW185" s="612">
        <v>19275</v>
      </c>
      <c r="EX185" s="613">
        <f>EW185/ES185*EU185</f>
        <v>621.77419354838707</v>
      </c>
      <c r="EY185" s="563">
        <f>L185*EX185</f>
        <v>9948.3870967741932</v>
      </c>
      <c r="EZ185" s="742">
        <v>30</v>
      </c>
      <c r="FA185" s="619">
        <v>19065</v>
      </c>
      <c r="FB185" s="619">
        <v>3000</v>
      </c>
      <c r="FC185" s="564"/>
      <c r="FD185" s="620">
        <f>FA185/EZ185</f>
        <v>635.5</v>
      </c>
      <c r="FE185" s="621">
        <f>FB185*FD185/1000</f>
        <v>1906.5</v>
      </c>
      <c r="FF185" s="622">
        <f>EY185/FE185</f>
        <v>5.2181416715311792</v>
      </c>
      <c r="FG185" s="566"/>
      <c r="FH185" s="753"/>
      <c r="FI185" s="531"/>
      <c r="FJ185" s="441"/>
      <c r="FK185" s="991"/>
      <c r="FL185" s="133"/>
      <c r="FM185" s="172">
        <f>EW185*100/ET185</f>
        <v>2.8606623676340726</v>
      </c>
      <c r="FN185" s="213">
        <f>EX185/1000</f>
        <v>0.62177419354838703</v>
      </c>
      <c r="FO185" s="133"/>
      <c r="FP185" s="172">
        <v>2.8606623676340726</v>
      </c>
      <c r="FQ185" s="213">
        <v>0.62177419354838703</v>
      </c>
      <c r="FR185" s="222">
        <f>DT185/EX185</f>
        <v>1.5552269779507135</v>
      </c>
      <c r="FS185" s="174">
        <v>18</v>
      </c>
      <c r="FT185" s="223" t="s">
        <v>490</v>
      </c>
      <c r="FU185" s="223" t="s">
        <v>1472</v>
      </c>
      <c r="FV185" s="223" t="s">
        <v>1491</v>
      </c>
      <c r="FW185" s="125">
        <v>0</v>
      </c>
      <c r="FX185" s="125">
        <v>2</v>
      </c>
      <c r="FY185" s="125">
        <v>0</v>
      </c>
      <c r="FZ185" s="175" t="s">
        <v>539</v>
      </c>
      <c r="GA185" s="175"/>
      <c r="GB185" s="175"/>
      <c r="GC185" s="175"/>
      <c r="GD185" s="125">
        <v>1</v>
      </c>
      <c r="GE185" s="175" t="s">
        <v>1492</v>
      </c>
      <c r="GF185" s="175" t="s">
        <v>1493</v>
      </c>
      <c r="GG185" s="125">
        <v>0</v>
      </c>
      <c r="GH185" s="175">
        <v>0</v>
      </c>
      <c r="GI185" s="175" t="s">
        <v>1494</v>
      </c>
      <c r="GJ185" s="1061"/>
      <c r="GK185" s="214">
        <v>43446</v>
      </c>
      <c r="GL185" s="1411" t="s">
        <v>497</v>
      </c>
      <c r="GM185" s="1406">
        <f t="shared" si="83"/>
        <v>17</v>
      </c>
      <c r="GN185" s="1147"/>
      <c r="GO185" s="125"/>
      <c r="GP185" s="179">
        <v>0.48263112332000008</v>
      </c>
      <c r="GQ185" s="125"/>
      <c r="GR185" s="991"/>
      <c r="GS185" s="991"/>
      <c r="GT185" s="991"/>
      <c r="GU185" s="133"/>
      <c r="GV185" s="125"/>
      <c r="GW185" s="125"/>
      <c r="GX185" s="125"/>
      <c r="GY185" s="125"/>
      <c r="GZ185" s="125"/>
      <c r="HA185" s="125"/>
      <c r="HB185" s="125"/>
      <c r="HC185" s="125"/>
      <c r="HD185" s="125"/>
      <c r="HE185" s="125"/>
      <c r="HF185" s="125"/>
      <c r="HG185" s="125"/>
      <c r="HH185" s="125"/>
      <c r="HI185" s="991"/>
      <c r="HJ185" s="991"/>
      <c r="HK185" s="991"/>
      <c r="HL185" s="991"/>
      <c r="HM185" s="991"/>
      <c r="HN185" s="991"/>
      <c r="HO185" s="1022"/>
      <c r="HP185" s="1022"/>
      <c r="HQ185" s="991"/>
      <c r="HR185" s="991"/>
      <c r="HS185" s="991"/>
      <c r="HT185" s="991"/>
      <c r="HU185" s="991"/>
      <c r="HV185" s="991"/>
      <c r="HW185" s="991"/>
      <c r="HX185" s="991"/>
      <c r="HY185" s="991"/>
      <c r="HZ185" s="991"/>
      <c r="IA185" s="991"/>
      <c r="IB185" s="1022"/>
      <c r="IC185" s="991"/>
      <c r="ID185" s="991"/>
      <c r="IE185" s="991"/>
      <c r="IF185" s="991"/>
      <c r="IG185" s="991"/>
      <c r="IH185" s="991"/>
      <c r="II185" s="991"/>
      <c r="IJ185" s="991"/>
      <c r="IK185" s="1022"/>
      <c r="IL185" s="991"/>
      <c r="IM185" s="991"/>
      <c r="IN185" s="1022"/>
      <c r="IO185" s="991"/>
      <c r="IP185" s="991"/>
      <c r="IQ185" s="991"/>
      <c r="IR185" s="991"/>
      <c r="IS185" s="991"/>
      <c r="IT185" s="1022"/>
      <c r="IU185" s="991"/>
      <c r="IV185" s="991"/>
      <c r="IW185" s="991"/>
      <c r="IX185" s="991"/>
      <c r="IY185" s="991"/>
      <c r="IZ185" s="991"/>
      <c r="JA185" s="991"/>
      <c r="JB185" s="991"/>
      <c r="JC185" s="991"/>
      <c r="JD185" s="991"/>
      <c r="JE185" s="991"/>
      <c r="JF185" s="991"/>
      <c r="JG185" s="164" t="s">
        <v>497</v>
      </c>
      <c r="JH185" s="164" t="s">
        <v>2157</v>
      </c>
      <c r="JI185" s="164"/>
      <c r="JJ185" s="993"/>
      <c r="JK185" s="993"/>
      <c r="JL185" s="993"/>
      <c r="JM185" s="993"/>
      <c r="JN185" s="993"/>
      <c r="JO185" s="993"/>
      <c r="JP185" s="993"/>
      <c r="JQ185" s="993"/>
      <c r="JR185" s="993"/>
      <c r="JS185" s="993"/>
      <c r="JT185" s="993"/>
      <c r="JU185" s="993"/>
      <c r="JV185" s="993"/>
      <c r="JW185" s="993"/>
      <c r="JX185" s="993"/>
      <c r="JY185" s="993"/>
      <c r="JZ185" s="993"/>
      <c r="KA185" s="993"/>
      <c r="KB185" s="993"/>
      <c r="KC185" s="993"/>
      <c r="KD185" s="993"/>
      <c r="KE185" s="993"/>
      <c r="KF185" s="993"/>
      <c r="KG185" s="993"/>
      <c r="KH185" s="993"/>
      <c r="KI185" s="993"/>
      <c r="KJ185" s="993"/>
      <c r="KK185" s="993"/>
      <c r="KL185" s="993"/>
      <c r="KM185" s="993"/>
      <c r="KN185" s="993"/>
      <c r="KO185" s="993"/>
      <c r="KP185" s="993"/>
      <c r="KQ185" s="993"/>
      <c r="KR185" s="993"/>
      <c r="KS185" s="993"/>
      <c r="KT185" s="993"/>
      <c r="KU185" s="993"/>
      <c r="KV185" s="993"/>
      <c r="KW185" s="993"/>
      <c r="KX185" s="993"/>
      <c r="KY185" s="993"/>
      <c r="KZ185" s="993"/>
      <c r="LA185" s="993"/>
      <c r="LB185" s="993"/>
      <c r="LC185" s="993"/>
      <c r="LD185" s="993"/>
      <c r="LE185" s="164" t="s">
        <v>2156</v>
      </c>
      <c r="LF185" s="878" t="s">
        <v>484</v>
      </c>
      <c r="LG185" s="878" t="s">
        <v>484</v>
      </c>
      <c r="LH185" s="878" t="s">
        <v>2085</v>
      </c>
      <c r="LI185" s="878" t="s">
        <v>2085</v>
      </c>
      <c r="LJ185" s="878" t="s">
        <v>2085</v>
      </c>
      <c r="LK185" s="878" t="s">
        <v>2085</v>
      </c>
      <c r="LL185" s="878" t="s">
        <v>484</v>
      </c>
      <c r="LM185" s="878">
        <v>0</v>
      </c>
      <c r="LN185" s="878" t="s">
        <v>2085</v>
      </c>
      <c r="LO185" s="878"/>
      <c r="LP185" s="878"/>
      <c r="LQ185" s="878"/>
      <c r="LR185" s="878" t="s">
        <v>2085</v>
      </c>
      <c r="LS185" s="878"/>
      <c r="LT185" s="878"/>
      <c r="LU185" s="878"/>
      <c r="LV185" s="878"/>
      <c r="LW185" s="878"/>
      <c r="LX185" s="878" t="s">
        <v>484</v>
      </c>
      <c r="LY185" s="878" t="s">
        <v>484</v>
      </c>
      <c r="LZ185" s="878" t="s">
        <v>484</v>
      </c>
    </row>
    <row r="186" spans="1:338" ht="14.45" hidden="1" customHeight="1">
      <c r="A186" s="122">
        <v>51</v>
      </c>
      <c r="B186" s="122">
        <f>COUNTIFS($D$3:D186,D186,$F$3:F186,F186)</f>
        <v>2</v>
      </c>
      <c r="C186" s="184">
        <v>8100</v>
      </c>
      <c r="D186" s="398" t="s">
        <v>1517</v>
      </c>
      <c r="E186" s="188" t="s">
        <v>499</v>
      </c>
      <c r="F186" s="187">
        <v>450515407</v>
      </c>
      <c r="G186" s="125">
        <v>73</v>
      </c>
      <c r="H186" s="398" t="s">
        <v>1518</v>
      </c>
      <c r="I186" s="503" t="s">
        <v>1519</v>
      </c>
      <c r="J186" s="751" t="s">
        <v>1501</v>
      </c>
      <c r="K186" s="175" t="s">
        <v>478</v>
      </c>
      <c r="L186" s="125">
        <v>6</v>
      </c>
      <c r="M186" s="125">
        <v>8</v>
      </c>
      <c r="N186" s="188" t="s">
        <v>490</v>
      </c>
      <c r="O186" s="125"/>
      <c r="P186" s="188" t="s">
        <v>597</v>
      </c>
      <c r="Q186" s="125"/>
      <c r="R186" s="125"/>
      <c r="S186" s="608" t="s">
        <v>503</v>
      </c>
      <c r="T186" s="573" t="s">
        <v>523</v>
      </c>
      <c r="U186" s="574" t="s">
        <v>484</v>
      </c>
      <c r="V186" s="609" t="s">
        <v>599</v>
      </c>
      <c r="W186" s="530" t="s">
        <v>506</v>
      </c>
      <c r="X186" s="530" t="s">
        <v>484</v>
      </c>
      <c r="Y186" s="530" t="s">
        <v>484</v>
      </c>
      <c r="Z186" s="1097"/>
      <c r="AA186" s="578"/>
      <c r="AB186" s="125"/>
      <c r="AC186" s="991"/>
      <c r="AD186" s="991"/>
      <c r="AE186" s="991"/>
      <c r="AF186" s="991"/>
      <c r="AG186" s="1018" t="s">
        <v>507</v>
      </c>
      <c r="AH186" s="993"/>
      <c r="AO186" s="1024">
        <v>38</v>
      </c>
      <c r="AP186" s="137">
        <v>16.600000000000001</v>
      </c>
      <c r="AQ186" s="138">
        <v>44.6</v>
      </c>
      <c r="AR186" s="139">
        <f t="shared" si="95"/>
        <v>99.2</v>
      </c>
      <c r="AS186" s="140">
        <f t="shared" si="96"/>
        <v>2.2891566265060237</v>
      </c>
      <c r="AT186" s="141">
        <f t="shared" si="97"/>
        <v>102.09638554216866</v>
      </c>
      <c r="AU186" s="142">
        <f t="shared" si="98"/>
        <v>0.62091503267973858</v>
      </c>
      <c r="AV186" s="143">
        <v>33.417200000000001</v>
      </c>
      <c r="AW186" s="143">
        <f t="shared" si="99"/>
        <v>87.94</v>
      </c>
      <c r="AX186" s="144">
        <v>2.6827999999999999</v>
      </c>
      <c r="AY186" s="143">
        <v>7.06</v>
      </c>
      <c r="AZ186" s="149" t="s">
        <v>487</v>
      </c>
      <c r="BA186" s="204">
        <v>8</v>
      </c>
      <c r="BB186" s="205">
        <v>0.48</v>
      </c>
      <c r="BC186" s="148"/>
      <c r="BD186" s="153"/>
      <c r="BG186" s="145"/>
      <c r="BJ186" s="122">
        <v>37.1</v>
      </c>
      <c r="BK186" s="122">
        <v>62.9</v>
      </c>
      <c r="BL186" s="150">
        <v>0.58982511923688397</v>
      </c>
      <c r="BM186" s="206">
        <v>0.84</v>
      </c>
      <c r="BN186" s="153">
        <f>BM186*100/AO186</f>
        <v>2.2105263157894739</v>
      </c>
      <c r="BO186" s="149" t="s">
        <v>487</v>
      </c>
      <c r="BP186" s="143">
        <v>37.5</v>
      </c>
      <c r="BQ186" s="234">
        <v>34</v>
      </c>
      <c r="BS186" s="153">
        <f>BX186+BZ186</f>
        <v>33.900000000000006</v>
      </c>
      <c r="BT186" s="145">
        <v>90.1</v>
      </c>
      <c r="BU186" s="174">
        <v>10044.75</v>
      </c>
      <c r="BV186" s="145">
        <v>9.9000000000000057</v>
      </c>
      <c r="BW186" s="1020">
        <v>13.729999999999999</v>
      </c>
      <c r="BX186" s="145">
        <v>22.6</v>
      </c>
      <c r="BY186" s="145">
        <v>3.63</v>
      </c>
      <c r="BZ186" s="145">
        <v>11.3</v>
      </c>
      <c r="CA186" s="145">
        <v>1.81</v>
      </c>
      <c r="CB186" s="145">
        <v>51.5</v>
      </c>
      <c r="CC186" s="145">
        <v>8.2899999999999991</v>
      </c>
      <c r="CD186" s="145">
        <v>1.24</v>
      </c>
      <c r="CL186" s="143">
        <f>BX186/BZ186</f>
        <v>2</v>
      </c>
      <c r="CM186" s="145"/>
      <c r="CN186" s="145"/>
      <c r="CO186" s="145"/>
      <c r="CP186" s="153"/>
      <c r="CT186" s="145"/>
      <c r="CU186" s="236"/>
      <c r="CV186" s="236"/>
      <c r="CW186" s="145"/>
      <c r="CX186" s="145"/>
      <c r="CY186" s="209"/>
      <c r="CZ186" s="145"/>
      <c r="DA186" s="209">
        <v>4</v>
      </c>
      <c r="DB186" s="149" t="s">
        <v>1237</v>
      </c>
      <c r="DE186" s="125"/>
      <c r="DF186" s="125"/>
      <c r="DG186" s="125"/>
      <c r="DH186" s="414"/>
      <c r="DI186" s="296" t="s">
        <v>489</v>
      </c>
      <c r="DJ186" s="211" t="s">
        <v>507</v>
      </c>
      <c r="DK186" s="166">
        <v>2</v>
      </c>
      <c r="DL186" s="166"/>
      <c r="DM186" s="166"/>
      <c r="DN186" s="166" t="s">
        <v>686</v>
      </c>
      <c r="DO186" s="166">
        <v>1</v>
      </c>
      <c r="DP186" s="1275">
        <v>43171</v>
      </c>
      <c r="DQ186" s="166"/>
      <c r="DR186" s="165" t="s">
        <v>490</v>
      </c>
      <c r="DS186" s="125" t="s">
        <v>490</v>
      </c>
      <c r="DT186" s="125">
        <v>497</v>
      </c>
      <c r="DU186" s="125">
        <v>36.6</v>
      </c>
      <c r="DV186" s="125">
        <v>63.4</v>
      </c>
      <c r="DW186" s="125">
        <v>0.8</v>
      </c>
      <c r="DX186" s="125">
        <v>160.6</v>
      </c>
      <c r="DY186" s="125" t="s">
        <v>490</v>
      </c>
      <c r="DZ186" s="125">
        <v>2.82</v>
      </c>
      <c r="EA186" s="125">
        <v>0</v>
      </c>
      <c r="EC186" s="166"/>
      <c r="ED186" s="166">
        <v>8</v>
      </c>
      <c r="EE186" s="166">
        <v>6</v>
      </c>
      <c r="EF186" s="166">
        <v>20</v>
      </c>
      <c r="EG186" s="166">
        <v>2</v>
      </c>
      <c r="EH186" s="166">
        <v>0</v>
      </c>
      <c r="EI186" s="166">
        <v>180</v>
      </c>
      <c r="EJ186" s="166">
        <v>103</v>
      </c>
      <c r="EK186" s="167">
        <f t="shared" si="100"/>
        <v>31.79012345679012</v>
      </c>
      <c r="EL186" s="166">
        <v>2</v>
      </c>
      <c r="EM186" s="166" t="s">
        <v>490</v>
      </c>
      <c r="EN186" s="166">
        <v>3</v>
      </c>
      <c r="EO186" s="166">
        <v>2</v>
      </c>
      <c r="EP186" s="166">
        <v>4</v>
      </c>
      <c r="EQ186" s="176">
        <v>40085</v>
      </c>
      <c r="ER186" s="670">
        <v>8100</v>
      </c>
      <c r="ES186" s="611">
        <v>75</v>
      </c>
      <c r="ET186" s="578">
        <v>132416</v>
      </c>
      <c r="EU186" s="578">
        <v>2</v>
      </c>
      <c r="EV186" s="600">
        <v>3531.0933333333332</v>
      </c>
      <c r="EW186" s="596">
        <v>4591</v>
      </c>
      <c r="EX186" s="613">
        <v>122.42666666666666</v>
      </c>
      <c r="EY186" s="563">
        <v>734.56</v>
      </c>
      <c r="EZ186" s="441"/>
      <c r="FA186" s="175"/>
      <c r="FB186" s="175"/>
      <c r="FC186" s="175"/>
      <c r="FD186" s="564"/>
      <c r="FE186" s="565"/>
      <c r="FF186" s="565"/>
      <c r="FG186" s="566"/>
      <c r="FH186" s="674"/>
      <c r="FI186" s="518"/>
      <c r="FJ186" s="762"/>
      <c r="FK186" s="1018" t="s">
        <v>1520</v>
      </c>
      <c r="FL186" s="133"/>
      <c r="FM186" s="172">
        <v>3.4671036732721121</v>
      </c>
      <c r="FN186" s="213">
        <f>EX186/1000</f>
        <v>0.12242666666666666</v>
      </c>
      <c r="FP186" s="172">
        <v>3.4671036732721121</v>
      </c>
      <c r="FQ186" s="213">
        <v>0.12242666666666666</v>
      </c>
      <c r="FR186" s="222">
        <f>DT186/EX186</f>
        <v>4.0595730777608363</v>
      </c>
      <c r="FS186" s="222"/>
      <c r="FT186" s="223"/>
      <c r="FU186" s="223"/>
      <c r="FV186" s="223"/>
      <c r="FW186" s="125">
        <v>0</v>
      </c>
      <c r="FX186" s="125">
        <v>6</v>
      </c>
      <c r="FY186" s="125">
        <v>0</v>
      </c>
      <c r="GD186" s="125">
        <v>1</v>
      </c>
      <c r="GE186" s="419">
        <v>43171</v>
      </c>
      <c r="GF186" s="389" t="s">
        <v>1521</v>
      </c>
      <c r="GI186" s="183" t="s">
        <v>977</v>
      </c>
      <c r="GJ186" s="1278">
        <f>DATEDIF(DP186,GK186,"m")</f>
        <v>0</v>
      </c>
      <c r="GK186" s="1279">
        <v>43171</v>
      </c>
      <c r="GL186" s="1280" t="s">
        <v>1534</v>
      </c>
      <c r="GM186" s="177">
        <f t="shared" si="83"/>
        <v>101</v>
      </c>
      <c r="GN186" s="1147"/>
      <c r="GP186" s="340">
        <v>0.8</v>
      </c>
      <c r="GR186" s="991"/>
      <c r="GS186" s="991"/>
      <c r="GT186" s="991"/>
      <c r="GU186" s="122"/>
      <c r="HI186" s="991"/>
      <c r="HJ186" s="991"/>
      <c r="HK186" s="991"/>
      <c r="HL186" s="991"/>
      <c r="HM186" s="991"/>
      <c r="HN186" s="991"/>
      <c r="HO186" s="1022"/>
      <c r="HP186" s="1022"/>
      <c r="HQ186" s="991"/>
      <c r="HR186" s="991"/>
      <c r="HS186" s="991"/>
      <c r="HT186" s="991"/>
      <c r="HU186" s="991"/>
      <c r="HV186" s="991"/>
      <c r="HW186" s="991"/>
      <c r="HX186" s="991"/>
      <c r="HY186" s="991"/>
      <c r="HZ186" s="991"/>
      <c r="IA186" s="991"/>
      <c r="IB186" s="1022"/>
      <c r="IC186" s="991"/>
      <c r="ID186" s="991"/>
      <c r="IE186" s="991"/>
      <c r="IF186" s="991"/>
      <c r="IG186" s="991"/>
      <c r="IH186" s="991"/>
      <c r="II186" s="991"/>
      <c r="IJ186" s="991"/>
      <c r="IK186" s="1022"/>
      <c r="IL186" s="991"/>
      <c r="IM186" s="991"/>
      <c r="IN186" s="1022"/>
      <c r="IO186" s="991"/>
      <c r="IP186" s="991"/>
      <c r="IQ186" s="991"/>
      <c r="IR186" s="991"/>
      <c r="IS186" s="991"/>
      <c r="IT186" s="1022"/>
      <c r="IU186" s="991"/>
      <c r="IV186" s="991"/>
      <c r="IW186" s="991"/>
      <c r="IX186" s="991"/>
      <c r="IY186" s="991"/>
      <c r="IZ186" s="991"/>
      <c r="JA186" s="991"/>
      <c r="JB186" s="991"/>
      <c r="JC186" s="991"/>
      <c r="JD186" s="991"/>
      <c r="JE186" s="991"/>
      <c r="JF186" s="991"/>
      <c r="JG186" s="125"/>
      <c r="JH186" s="125"/>
      <c r="JI186" s="125"/>
      <c r="JJ186" s="993"/>
      <c r="JK186" s="993"/>
      <c r="JL186" s="993"/>
      <c r="JM186" s="993"/>
      <c r="JN186" s="993"/>
      <c r="JO186" s="993"/>
      <c r="JP186" s="993"/>
      <c r="JQ186" s="993"/>
      <c r="JR186" s="993"/>
      <c r="JS186" s="993"/>
      <c r="JT186" s="993"/>
      <c r="JU186" s="993"/>
      <c r="JV186" s="993"/>
      <c r="JW186" s="993"/>
      <c r="JX186" s="993"/>
      <c r="JY186" s="993"/>
      <c r="JZ186" s="993"/>
      <c r="KA186" s="993"/>
      <c r="KB186" s="993"/>
      <c r="KC186" s="993"/>
      <c r="KD186" s="993"/>
      <c r="KE186" s="993"/>
      <c r="KF186" s="993"/>
      <c r="KG186" s="993"/>
      <c r="KH186" s="993"/>
      <c r="KI186" s="993"/>
      <c r="KJ186" s="993"/>
      <c r="KK186" s="993"/>
      <c r="KL186" s="993"/>
      <c r="KM186" s="993"/>
      <c r="KN186" s="993"/>
      <c r="KO186" s="993"/>
      <c r="KP186" s="993"/>
      <c r="KQ186" s="993"/>
      <c r="KR186" s="993"/>
      <c r="KS186" s="993"/>
      <c r="KT186" s="993"/>
      <c r="KU186" s="993"/>
      <c r="KV186" s="993"/>
      <c r="KW186" s="993"/>
      <c r="KX186" s="993"/>
      <c r="KY186" s="993"/>
      <c r="KZ186" s="993"/>
      <c r="LA186" s="993"/>
      <c r="LB186" s="993"/>
      <c r="LC186" s="993"/>
      <c r="LD186" s="993"/>
      <c r="LE186" s="125"/>
      <c r="LF186" s="125"/>
      <c r="LG186" s="125"/>
      <c r="LH186" s="125"/>
      <c r="LI186" s="125"/>
      <c r="LJ186" s="125"/>
      <c r="LK186" s="125"/>
      <c r="LL186" s="125"/>
      <c r="LM186" s="125"/>
      <c r="LN186" s="125"/>
      <c r="LO186" s="125"/>
      <c r="LP186" s="125"/>
      <c r="LQ186" s="125"/>
      <c r="LR186" s="175"/>
      <c r="LS186" s="175"/>
      <c r="LT186" s="175"/>
      <c r="LU186" s="175"/>
      <c r="LV186" s="175"/>
      <c r="LW186" s="175"/>
      <c r="LX186" s="175"/>
      <c r="LY186" s="183"/>
      <c r="LZ186" s="183"/>
    </row>
    <row r="187" spans="1:338" ht="14.45" hidden="1" customHeight="1">
      <c r="A187" s="122">
        <v>65</v>
      </c>
      <c r="B187" s="122">
        <f>COUNTIFS($D$3:D187,D187,$F$3:F187,F187)</f>
        <v>1</v>
      </c>
      <c r="C187" s="184">
        <v>12421</v>
      </c>
      <c r="D187" s="398" t="s">
        <v>1708</v>
      </c>
      <c r="E187" s="188" t="s">
        <v>823</v>
      </c>
      <c r="F187" s="187">
        <v>360703450</v>
      </c>
      <c r="G187" s="125">
        <f>LEFT(H187,4)-CONCATENATE(IF(LEFT(F187, 2)&lt;MID(H187, 3, 4), 20, 19),LEFT(F187,2))</f>
        <v>84</v>
      </c>
      <c r="H187" s="398" t="s">
        <v>1709</v>
      </c>
      <c r="I187" s="389" t="s">
        <v>1710</v>
      </c>
      <c r="J187" s="751" t="s">
        <v>1501</v>
      </c>
      <c r="K187" s="188" t="s">
        <v>478</v>
      </c>
      <c r="L187" s="125">
        <v>10</v>
      </c>
      <c r="M187" s="188">
        <v>2</v>
      </c>
      <c r="N187" s="188" t="s">
        <v>490</v>
      </c>
      <c r="O187" s="125"/>
      <c r="P187" s="125" t="s">
        <v>529</v>
      </c>
      <c r="Q187" s="553"/>
      <c r="R187" s="553"/>
      <c r="S187" s="188"/>
      <c r="T187" s="750"/>
      <c r="U187" s="750"/>
      <c r="V187" s="555" t="s">
        <v>531</v>
      </c>
      <c r="W187" s="535"/>
      <c r="X187" s="557"/>
      <c r="Y187" s="557"/>
      <c r="Z187" s="1095"/>
      <c r="AA187" s="125" t="s">
        <v>532</v>
      </c>
      <c r="AB187" s="125"/>
      <c r="AC187" s="1014">
        <v>283</v>
      </c>
      <c r="AD187" s="1014">
        <v>2800</v>
      </c>
      <c r="AE187" s="993"/>
      <c r="AF187" s="993"/>
      <c r="AG187" s="993" t="s">
        <v>485</v>
      </c>
      <c r="AH187" s="1014">
        <v>250</v>
      </c>
      <c r="AI187"/>
      <c r="AJ187"/>
      <c r="AM187"/>
      <c r="AO187" s="1024">
        <v>54.9</v>
      </c>
      <c r="AP187" s="137">
        <v>32.799999999999997</v>
      </c>
      <c r="AQ187" s="138">
        <v>11.4</v>
      </c>
      <c r="AR187" s="139">
        <f t="shared" si="95"/>
        <v>99.1</v>
      </c>
      <c r="AS187" s="140">
        <f t="shared" si="96"/>
        <v>1.6737804878048781</v>
      </c>
      <c r="AT187" s="141">
        <f t="shared" si="97"/>
        <v>19.081097560975611</v>
      </c>
      <c r="AU187" s="142">
        <f t="shared" si="98"/>
        <v>1.2420814479638009</v>
      </c>
      <c r="AV187" s="143">
        <f>AW187*AO187/100</f>
        <v>44.301009999999998</v>
      </c>
      <c r="AW187" s="143">
        <f>97-AY187-(CD187*100/AO187)</f>
        <v>80.694007285974493</v>
      </c>
      <c r="AX187" s="144">
        <v>4.6719899999999992</v>
      </c>
      <c r="AY187" s="143">
        <v>8.51</v>
      </c>
      <c r="AZ187" s="122" t="s">
        <v>487</v>
      </c>
      <c r="BA187" s="204">
        <v>29.7</v>
      </c>
      <c r="BB187" s="147" t="s">
        <v>487</v>
      </c>
      <c r="BC187" s="153">
        <v>0.31</v>
      </c>
      <c r="BD187" s="153"/>
      <c r="BE187" s="145"/>
      <c r="BF187" s="143"/>
      <c r="BG187" s="149">
        <v>6148</v>
      </c>
      <c r="BH187" s="233">
        <v>459</v>
      </c>
      <c r="BI187" s="234">
        <v>0.42</v>
      </c>
      <c r="BJ187" s="143">
        <v>64.900000000000006</v>
      </c>
      <c r="BK187" s="122">
        <v>35.1</v>
      </c>
      <c r="BL187" s="150">
        <f>BJ187/BK187</f>
        <v>1.8490028490028492</v>
      </c>
      <c r="BM187" s="206">
        <v>2.54</v>
      </c>
      <c r="BN187" s="153">
        <f>BM187*100/AO187</f>
        <v>4.6265938069216759</v>
      </c>
      <c r="BO187" s="122" t="s">
        <v>487</v>
      </c>
      <c r="BP187" s="122">
        <v>36.200000000000003</v>
      </c>
      <c r="BQ187" s="234">
        <v>44.183</v>
      </c>
      <c r="BR187" s="174">
        <v>26358</v>
      </c>
      <c r="BS187" s="153">
        <f>BX187+BZ187</f>
        <v>68</v>
      </c>
      <c r="BT187" s="158">
        <v>82.6</v>
      </c>
      <c r="BU187" s="158">
        <v>7225</v>
      </c>
      <c r="BV187" s="153">
        <f>100-BT187</f>
        <v>17.400000000000006</v>
      </c>
      <c r="BW187" s="1039">
        <f>BY187+CA187+CC187</f>
        <v>32.504799999999996</v>
      </c>
      <c r="BX187" s="158">
        <v>22.6</v>
      </c>
      <c r="BY187" s="145">
        <f>BX187*AP187/100</f>
        <v>7.4127999999999998</v>
      </c>
      <c r="BZ187" s="158">
        <v>45.4</v>
      </c>
      <c r="CA187" s="145">
        <f>BZ187*AP187/100</f>
        <v>14.8912</v>
      </c>
      <c r="CB187" s="158">
        <v>31.1</v>
      </c>
      <c r="CC187" s="145">
        <f>CB187*AP187/100</f>
        <v>10.200799999999999</v>
      </c>
      <c r="CD187" s="405">
        <v>4.28</v>
      </c>
      <c r="CE187" s="151">
        <v>99.9</v>
      </c>
      <c r="CF187" s="235">
        <v>9374.4</v>
      </c>
      <c r="CG187" s="151">
        <v>98.2</v>
      </c>
      <c r="CH187" s="235">
        <v>6228.8</v>
      </c>
      <c r="CI187" s="151">
        <v>83</v>
      </c>
      <c r="CJ187" s="151">
        <v>93.6</v>
      </c>
      <c r="CK187" s="235">
        <v>6618.0999999999995</v>
      </c>
      <c r="CL187" s="143">
        <f>BX187/BZ187</f>
        <v>0.49779735682819387</v>
      </c>
      <c r="CM187" s="145"/>
      <c r="CN187" s="145"/>
      <c r="CO187" s="145"/>
      <c r="CP187" s="153"/>
      <c r="CQ187" s="145">
        <v>3.55</v>
      </c>
      <c r="CR187" s="143"/>
      <c r="CS187" s="143"/>
      <c r="CT187" s="145"/>
      <c r="CU187" s="236"/>
      <c r="CV187" s="236"/>
      <c r="CW187" s="145"/>
      <c r="CX187" s="145"/>
      <c r="CZ187" s="145"/>
      <c r="DB187" s="237" t="s">
        <v>600</v>
      </c>
      <c r="DC187" s="238"/>
      <c r="DD187" s="239"/>
      <c r="DE187" s="125"/>
      <c r="DF187" s="125"/>
      <c r="DG187" s="125"/>
      <c r="DH187" s="414"/>
      <c r="DI187" s="125" t="s">
        <v>489</v>
      </c>
      <c r="DJ187" s="426" t="s">
        <v>485</v>
      </c>
      <c r="DK187" s="166">
        <v>2</v>
      </c>
      <c r="DL187" s="166"/>
      <c r="DM187" s="166" t="s">
        <v>476</v>
      </c>
      <c r="DN187" s="164">
        <v>0</v>
      </c>
      <c r="DO187" s="166">
        <v>0</v>
      </c>
      <c r="DP187" s="1275">
        <v>43885</v>
      </c>
      <c r="DQ187" s="166"/>
      <c r="DR187" s="165" t="s">
        <v>490</v>
      </c>
      <c r="DS187" s="125" t="s">
        <v>490</v>
      </c>
      <c r="DT187" s="125" t="s">
        <v>490</v>
      </c>
      <c r="DU187" s="125" t="s">
        <v>490</v>
      </c>
      <c r="DV187" s="125" t="s">
        <v>490</v>
      </c>
      <c r="DW187" s="125" t="s">
        <v>490</v>
      </c>
      <c r="DX187" s="125" t="s">
        <v>490</v>
      </c>
      <c r="DY187" s="125" t="s">
        <v>490</v>
      </c>
      <c r="DZ187" s="125" t="s">
        <v>490</v>
      </c>
      <c r="EA187" s="125" t="s">
        <v>481</v>
      </c>
      <c r="EB187" s="122" t="s">
        <v>481</v>
      </c>
      <c r="EC187" s="242"/>
      <c r="ED187" s="242"/>
      <c r="EE187" s="166">
        <v>10</v>
      </c>
      <c r="EF187" s="166">
        <v>10</v>
      </c>
      <c r="EG187" s="166">
        <v>2</v>
      </c>
      <c r="EH187" s="166">
        <v>0</v>
      </c>
      <c r="EI187" s="166">
        <v>174</v>
      </c>
      <c r="EJ187" s="166">
        <v>98</v>
      </c>
      <c r="EK187" s="167">
        <v>32.4</v>
      </c>
      <c r="EL187" s="374">
        <v>3</v>
      </c>
      <c r="EM187" s="242"/>
      <c r="EN187" s="166">
        <v>3</v>
      </c>
      <c r="EO187" s="166">
        <v>2</v>
      </c>
      <c r="EP187" s="242"/>
      <c r="EQ187" s="176"/>
      <c r="ER187" s="559">
        <v>12421</v>
      </c>
      <c r="ES187" s="560">
        <v>75</v>
      </c>
      <c r="ET187" s="560">
        <v>7478</v>
      </c>
      <c r="EU187" s="560">
        <v>4000</v>
      </c>
      <c r="EV187" s="560">
        <v>40560</v>
      </c>
      <c r="EW187" s="561">
        <v>2039</v>
      </c>
      <c r="EX187" s="562">
        <f>EW187/EU187*EV187/ES187</f>
        <v>275.67280000000005</v>
      </c>
      <c r="EY187" s="563">
        <f>L187*EX187</f>
        <v>2756.7280000000005</v>
      </c>
      <c r="EZ187" s="441"/>
      <c r="FA187" s="175"/>
      <c r="FB187" s="175"/>
      <c r="FC187" s="175"/>
      <c r="FD187" s="564"/>
      <c r="FE187" s="565"/>
      <c r="FF187" s="565"/>
      <c r="FG187" s="566"/>
      <c r="FH187" s="567"/>
      <c r="FI187" s="518"/>
      <c r="FJ187" s="519"/>
      <c r="FK187" s="1017"/>
      <c r="FL187" s="133"/>
      <c r="FM187" s="122"/>
      <c r="FN187" s="213">
        <f>AC187/1000</f>
        <v>0.28299999999999997</v>
      </c>
      <c r="FP187" s="141">
        <f>EW187*100/ET187</f>
        <v>27.266648836587322</v>
      </c>
      <c r="FQ187" s="247">
        <f>EX187/1000</f>
        <v>0.27567280000000005</v>
      </c>
      <c r="FR187" s="170"/>
      <c r="FS187" s="170"/>
      <c r="FW187" s="125">
        <v>0</v>
      </c>
      <c r="FX187" s="125">
        <v>7</v>
      </c>
      <c r="FY187" s="125">
        <v>0</v>
      </c>
      <c r="GA187" s="125"/>
      <c r="GB187" s="415"/>
      <c r="GD187" s="125">
        <v>1</v>
      </c>
      <c r="GE187" s="419">
        <v>43885</v>
      </c>
      <c r="GF187" s="389" t="s">
        <v>1521</v>
      </c>
      <c r="GI187" s="183" t="s">
        <v>923</v>
      </c>
      <c r="GJ187" s="1278">
        <f>DATEDIF(DP187,GK187,"m")</f>
        <v>0</v>
      </c>
      <c r="GK187" s="1279">
        <v>43885</v>
      </c>
      <c r="GL187" s="1280" t="s">
        <v>1534</v>
      </c>
      <c r="GM187" s="177"/>
      <c r="GN187" s="1147"/>
      <c r="GP187" s="179">
        <v>1.5029530922852354</v>
      </c>
      <c r="GR187" s="991"/>
      <c r="GS187" s="991"/>
      <c r="GT187" s="991"/>
      <c r="HI187" s="991"/>
      <c r="HJ187" s="991"/>
      <c r="HK187" s="991"/>
      <c r="HL187" s="991"/>
      <c r="HM187" s="991"/>
      <c r="HN187" s="991"/>
      <c r="HO187" s="1022"/>
      <c r="HP187" s="1022"/>
      <c r="HQ187" s="991"/>
      <c r="HR187" s="991"/>
      <c r="HS187" s="991"/>
      <c r="HT187" s="991"/>
      <c r="HU187" s="991"/>
      <c r="HV187" s="991"/>
      <c r="HW187" s="991"/>
      <c r="HX187" s="991"/>
      <c r="HY187" s="991"/>
      <c r="HZ187" s="991"/>
      <c r="IA187" s="991"/>
      <c r="IB187" s="1022"/>
      <c r="IC187" s="991"/>
      <c r="ID187" s="991"/>
      <c r="IE187" s="991"/>
      <c r="IF187" s="991"/>
      <c r="IG187" s="991"/>
      <c r="IH187" s="991"/>
      <c r="II187" s="991"/>
      <c r="IJ187" s="991"/>
      <c r="IK187" s="1022"/>
      <c r="IL187" s="991"/>
      <c r="IM187" s="991"/>
      <c r="IN187" s="1022"/>
      <c r="IO187" s="991"/>
      <c r="IP187" s="991"/>
      <c r="IQ187" s="991"/>
      <c r="IR187" s="991"/>
      <c r="IS187" s="991"/>
      <c r="IT187" s="1022"/>
      <c r="IU187" s="991"/>
      <c r="IV187" s="991"/>
      <c r="IW187" s="991"/>
      <c r="IX187" s="991"/>
      <c r="IY187" s="991"/>
      <c r="IZ187" s="991"/>
      <c r="JA187" s="991"/>
      <c r="JB187" s="991"/>
      <c r="JC187" s="991"/>
      <c r="JD187" s="991"/>
      <c r="JE187" s="991"/>
      <c r="JF187" s="991"/>
      <c r="JG187" s="125"/>
      <c r="JH187" s="125"/>
      <c r="JI187" s="125"/>
      <c r="JJ187" s="993"/>
      <c r="JK187" s="993"/>
      <c r="JL187" s="993"/>
      <c r="JM187" s="993"/>
      <c r="JN187" s="993"/>
      <c r="JO187" s="993"/>
      <c r="JP187" s="993"/>
      <c r="JQ187" s="993"/>
      <c r="JR187" s="993"/>
      <c r="JS187" s="993"/>
      <c r="JT187" s="993"/>
      <c r="JU187" s="993"/>
      <c r="JV187" s="993"/>
      <c r="JW187" s="993"/>
      <c r="JX187" s="993"/>
      <c r="JY187" s="993"/>
      <c r="JZ187" s="993"/>
      <c r="KA187" s="993"/>
      <c r="KB187" s="993"/>
      <c r="KC187" s="993"/>
      <c r="KD187" s="993"/>
      <c r="KE187" s="993"/>
      <c r="KF187" s="993"/>
      <c r="KG187" s="993"/>
      <c r="KH187" s="993"/>
      <c r="KI187" s="993"/>
      <c r="KJ187" s="993"/>
      <c r="KK187" s="993"/>
      <c r="KL187" s="993"/>
      <c r="KM187" s="993"/>
      <c r="KN187" s="993"/>
      <c r="KO187" s="993"/>
      <c r="KP187" s="993"/>
      <c r="KQ187" s="993"/>
      <c r="KR187" s="993"/>
      <c r="KS187" s="993"/>
      <c r="KT187" s="993"/>
      <c r="KU187" s="993"/>
      <c r="KV187" s="993"/>
      <c r="KW187" s="993"/>
      <c r="KX187" s="993"/>
      <c r="KY187" s="993"/>
      <c r="KZ187" s="993"/>
      <c r="LA187" s="993"/>
      <c r="LB187" s="993"/>
      <c r="LC187" s="993"/>
      <c r="LD187" s="993"/>
      <c r="LE187" s="125"/>
      <c r="LF187" s="175"/>
      <c r="LG187" s="175"/>
      <c r="LH187" s="175"/>
      <c r="LI187" s="175"/>
      <c r="LJ187" s="175"/>
      <c r="LK187" s="175"/>
      <c r="LL187" s="175"/>
      <c r="LM187" s="175"/>
      <c r="LN187" s="175"/>
      <c r="LO187" s="175"/>
      <c r="LP187" s="175"/>
      <c r="LQ187" s="175"/>
      <c r="LR187" s="175"/>
      <c r="LS187" s="175"/>
      <c r="LT187" s="175"/>
      <c r="LU187" s="175"/>
      <c r="LV187" s="175"/>
      <c r="LW187" s="175"/>
      <c r="LX187" s="175"/>
      <c r="LY187" s="183"/>
      <c r="LZ187" s="183"/>
    </row>
    <row r="188" spans="1:338" ht="14.45" hidden="1" customHeight="1">
      <c r="A188" s="122">
        <v>239</v>
      </c>
      <c r="B188" s="122">
        <f>COUNTIFS($D$3:D188,D188,$F$3:F188,F188)</f>
        <v>1</v>
      </c>
      <c r="C188" s="184">
        <v>11402</v>
      </c>
      <c r="D188" s="398" t="s">
        <v>1682</v>
      </c>
      <c r="E188" s="188" t="s">
        <v>1060</v>
      </c>
      <c r="F188" s="187">
        <v>365226415</v>
      </c>
      <c r="G188" s="125">
        <f>LEFT(H188,4)-CONCATENATE(IF(LEFT(F188, 2)&lt;MID(H188, 3, 4), 20, 19),LEFT(F188,2))</f>
        <v>83</v>
      </c>
      <c r="H188" s="398" t="s">
        <v>1522</v>
      </c>
      <c r="I188" s="389" t="s">
        <v>476</v>
      </c>
      <c r="J188" s="751" t="s">
        <v>1501</v>
      </c>
      <c r="K188" s="188" t="s">
        <v>478</v>
      </c>
      <c r="L188" s="125">
        <v>15</v>
      </c>
      <c r="M188" s="188">
        <v>8</v>
      </c>
      <c r="N188" s="188" t="s">
        <v>490</v>
      </c>
      <c r="O188" s="125"/>
      <c r="P188" s="125" t="s">
        <v>1193</v>
      </c>
      <c r="Q188" s="553"/>
      <c r="R188" s="553"/>
      <c r="S188" s="535"/>
      <c r="T188" s="545" t="s">
        <v>1194</v>
      </c>
      <c r="U188" s="545"/>
      <c r="V188" s="763" t="s">
        <v>1195</v>
      </c>
      <c r="W188" s="750"/>
      <c r="X188" s="535"/>
      <c r="Y188" s="547"/>
      <c r="Z188" s="1007"/>
      <c r="AA188" s="125" t="s">
        <v>1196</v>
      </c>
      <c r="AB188" s="125"/>
      <c r="AC188" s="1014">
        <v>694</v>
      </c>
      <c r="AD188" s="1014">
        <v>1300</v>
      </c>
      <c r="AE188" s="993"/>
      <c r="AF188" s="993"/>
      <c r="AG188" s="993" t="s">
        <v>768</v>
      </c>
      <c r="AH188" s="1014">
        <v>150</v>
      </c>
      <c r="AI188"/>
      <c r="AO188" s="1024">
        <v>33.200000000000003</v>
      </c>
      <c r="AP188" s="137">
        <v>17.7</v>
      </c>
      <c r="AQ188" s="138">
        <v>46.3</v>
      </c>
      <c r="AR188" s="139">
        <f t="shared" si="95"/>
        <v>97.2</v>
      </c>
      <c r="AS188" s="140">
        <f t="shared" si="96"/>
        <v>1.8757062146892658</v>
      </c>
      <c r="AT188" s="141">
        <f t="shared" si="97"/>
        <v>86.845197740113008</v>
      </c>
      <c r="AU188" s="142">
        <f t="shared" si="98"/>
        <v>0.51875000000000004</v>
      </c>
      <c r="AV188" s="143">
        <v>29.810280000000002</v>
      </c>
      <c r="AW188" s="143">
        <f>95-AY188</f>
        <v>89.79</v>
      </c>
      <c r="AX188" s="144">
        <v>1.7297200000000001</v>
      </c>
      <c r="AY188" s="143">
        <v>5.21</v>
      </c>
      <c r="AZ188" s="122" t="s">
        <v>487</v>
      </c>
      <c r="BA188" s="146">
        <v>5.5</v>
      </c>
      <c r="BB188" s="147" t="s">
        <v>487</v>
      </c>
      <c r="BC188" s="158" t="s">
        <v>487</v>
      </c>
      <c r="BG188" s="233">
        <v>3098.2608695652175</v>
      </c>
      <c r="BH188" s="135">
        <v>551.6</v>
      </c>
      <c r="BI188" s="234">
        <v>0.12</v>
      </c>
      <c r="BJ188" s="122">
        <v>42.5</v>
      </c>
      <c r="BK188" s="122">
        <v>57.5</v>
      </c>
      <c r="BL188" s="150">
        <f>BJ188/BK188</f>
        <v>0.73913043478260865</v>
      </c>
      <c r="BM188" s="206">
        <v>0.24</v>
      </c>
      <c r="BN188" s="153">
        <f>BM188*100/AO188</f>
        <v>0.72289156626506013</v>
      </c>
      <c r="BO188" s="122" t="s">
        <v>487</v>
      </c>
      <c r="BP188" s="143">
        <v>35.380116959064331</v>
      </c>
      <c r="BQ188" s="234">
        <v>45.846153846153847</v>
      </c>
      <c r="BR188" s="233">
        <v>36433.707865168537</v>
      </c>
      <c r="BS188" s="153" t="s">
        <v>487</v>
      </c>
      <c r="BT188" s="158">
        <v>78.400000000000006</v>
      </c>
      <c r="BU188" s="158">
        <v>9074</v>
      </c>
      <c r="BV188" s="153">
        <f>100-BT188</f>
        <v>21.599999999999994</v>
      </c>
      <c r="BW188" s="418" t="s">
        <v>487</v>
      </c>
      <c r="BX188" s="153" t="s">
        <v>487</v>
      </c>
      <c r="BY188" s="153" t="s">
        <v>487</v>
      </c>
      <c r="BZ188" s="153" t="s">
        <v>487</v>
      </c>
      <c r="CA188" s="153" t="s">
        <v>487</v>
      </c>
      <c r="CB188" s="153" t="s">
        <v>487</v>
      </c>
      <c r="CC188" s="153" t="s">
        <v>487</v>
      </c>
      <c r="CD188" s="153">
        <v>0</v>
      </c>
      <c r="CE188" s="151"/>
      <c r="CF188" s="151"/>
      <c r="CG188" s="151"/>
      <c r="CH188" s="151"/>
      <c r="CI188" s="151"/>
      <c r="CJ188" s="151">
        <v>51.1</v>
      </c>
      <c r="CK188" s="151">
        <v>5393</v>
      </c>
      <c r="CM188" s="145"/>
      <c r="CN188" s="145"/>
      <c r="CO188" s="145"/>
      <c r="CT188" s="149">
        <v>54.5</v>
      </c>
      <c r="CU188" s="236"/>
      <c r="CV188" s="236"/>
      <c r="CW188" s="145"/>
      <c r="CX188" s="145"/>
      <c r="CZ188" s="145"/>
      <c r="DA188" s="209">
        <v>3</v>
      </c>
      <c r="DB188" s="237" t="s">
        <v>685</v>
      </c>
      <c r="DD188" s="266"/>
      <c r="DE188" s="125"/>
      <c r="DF188" s="125"/>
      <c r="DG188" s="125"/>
      <c r="DH188" s="414"/>
      <c r="DI188" s="125" t="s">
        <v>515</v>
      </c>
      <c r="DJ188" s="426" t="s">
        <v>485</v>
      </c>
      <c r="DK188" s="166">
        <v>2</v>
      </c>
      <c r="DL188" s="166"/>
      <c r="DM188" s="166" t="s">
        <v>476</v>
      </c>
      <c r="DN188" s="166" t="s">
        <v>686</v>
      </c>
      <c r="DO188" s="166">
        <v>0</v>
      </c>
      <c r="DP188" s="1275">
        <v>43658</v>
      </c>
      <c r="DQ188" s="166"/>
      <c r="DR188" s="165" t="s">
        <v>490</v>
      </c>
      <c r="DS188" s="125" t="s">
        <v>490</v>
      </c>
      <c r="DT188" s="125" t="s">
        <v>490</v>
      </c>
      <c r="DU188" s="125" t="s">
        <v>490</v>
      </c>
      <c r="DV188" s="125" t="s">
        <v>490</v>
      </c>
      <c r="DW188" s="125" t="s">
        <v>490</v>
      </c>
      <c r="DX188" s="125" t="s">
        <v>490</v>
      </c>
      <c r="DY188" s="125" t="s">
        <v>490</v>
      </c>
      <c r="DZ188" s="125" t="s">
        <v>490</v>
      </c>
      <c r="EA188" s="125" t="s">
        <v>490</v>
      </c>
      <c r="EB188" s="122" t="s">
        <v>490</v>
      </c>
      <c r="EC188" s="242"/>
      <c r="ED188" s="242"/>
      <c r="EE188" s="166">
        <v>15</v>
      </c>
      <c r="EF188" s="166">
        <v>10</v>
      </c>
      <c r="EG188" s="166">
        <v>2</v>
      </c>
      <c r="EH188" s="166">
        <v>0</v>
      </c>
      <c r="EI188" s="166">
        <v>165</v>
      </c>
      <c r="EJ188" s="166">
        <v>76</v>
      </c>
      <c r="EK188" s="167">
        <v>27.9</v>
      </c>
      <c r="EL188" s="374">
        <v>3</v>
      </c>
      <c r="EM188" s="242"/>
      <c r="EN188" s="166">
        <v>3</v>
      </c>
      <c r="EO188" s="166">
        <v>2</v>
      </c>
      <c r="EP188" s="242"/>
      <c r="EQ188" s="176"/>
      <c r="ER188" s="559">
        <v>11402</v>
      </c>
      <c r="ES188" s="560">
        <v>75</v>
      </c>
      <c r="ET188" s="560">
        <v>53671</v>
      </c>
      <c r="EU188" s="560">
        <v>4000</v>
      </c>
      <c r="EV188" s="560">
        <v>38220</v>
      </c>
      <c r="EW188" s="561">
        <v>706</v>
      </c>
      <c r="EX188" s="562">
        <f>EW188/EU188*EV188/ES188</f>
        <v>89.944400000000002</v>
      </c>
      <c r="EY188" s="563">
        <f>L188*EX188</f>
        <v>1349.1659999999999</v>
      </c>
      <c r="EZ188" s="441"/>
      <c r="FA188" s="175"/>
      <c r="FB188" s="175"/>
      <c r="FC188" s="175"/>
      <c r="FD188" s="564"/>
      <c r="FE188" s="565"/>
      <c r="FF188" s="565"/>
      <c r="FG188" s="566"/>
      <c r="FH188" s="614"/>
      <c r="FI188" s="518"/>
      <c r="FJ188" s="519"/>
      <c r="FK188" s="246"/>
      <c r="FL188" s="1009"/>
      <c r="FM188" s="122"/>
      <c r="FN188" s="213">
        <f>AC188/1000</f>
        <v>0.69399999999999995</v>
      </c>
      <c r="FP188" s="141">
        <f>EW188*100/ET188</f>
        <v>1.3154217361331073</v>
      </c>
      <c r="FQ188" s="247">
        <f>EX188/1000</f>
        <v>8.9944400000000008E-2</v>
      </c>
      <c r="FR188" s="222"/>
      <c r="FS188" s="222"/>
      <c r="FT188" s="223"/>
      <c r="FU188" s="223"/>
      <c r="FV188" s="223"/>
      <c r="FW188" s="125">
        <v>0</v>
      </c>
      <c r="FX188" s="125">
        <v>6</v>
      </c>
      <c r="FY188" s="125">
        <v>1</v>
      </c>
      <c r="GA188" s="125">
        <v>0</v>
      </c>
      <c r="GB188" s="415"/>
      <c r="GD188" s="125">
        <v>1</v>
      </c>
      <c r="GE188" s="419">
        <v>43658</v>
      </c>
      <c r="GF188" s="389" t="s">
        <v>1521</v>
      </c>
      <c r="GI188" s="183" t="s">
        <v>951</v>
      </c>
      <c r="GJ188" s="1278">
        <f>DATEDIF(DP188,GK188,"m")</f>
        <v>0</v>
      </c>
      <c r="GK188" s="1279">
        <v>43658</v>
      </c>
      <c r="GL188" s="1280" t="s">
        <v>1534</v>
      </c>
      <c r="GM188" s="177"/>
      <c r="GN188" s="1147"/>
      <c r="GP188" s="179">
        <v>0.15183535082027519</v>
      </c>
      <c r="GR188" s="991"/>
      <c r="GS188" s="991"/>
      <c r="GT188" s="991"/>
      <c r="HI188" s="991"/>
      <c r="HJ188" s="991"/>
      <c r="HK188" s="991"/>
      <c r="HL188" s="991"/>
      <c r="HM188" s="991"/>
      <c r="HN188" s="991"/>
      <c r="HO188" s="1022"/>
      <c r="HP188" s="1022"/>
      <c r="HQ188" s="991"/>
      <c r="HR188" s="991"/>
      <c r="HS188" s="991"/>
      <c r="HT188" s="991"/>
      <c r="HU188" s="991"/>
      <c r="HV188" s="991"/>
      <c r="HW188" s="991"/>
      <c r="HX188" s="991"/>
      <c r="HY188" s="991"/>
      <c r="HZ188" s="991"/>
      <c r="IA188" s="991"/>
      <c r="IB188" s="1022"/>
      <c r="IC188" s="991"/>
      <c r="ID188" s="991"/>
      <c r="IE188" s="991"/>
      <c r="IF188" s="991"/>
      <c r="IG188" s="1022"/>
      <c r="IH188" s="991"/>
      <c r="II188" s="991"/>
      <c r="IJ188" s="991"/>
      <c r="IK188" s="1022"/>
      <c r="IL188" s="991"/>
      <c r="IM188" s="991"/>
      <c r="IN188" s="1022"/>
      <c r="IO188" s="991"/>
      <c r="IP188" s="991"/>
      <c r="IQ188" s="991"/>
      <c r="IR188" s="991"/>
      <c r="IS188" s="991"/>
      <c r="IT188" s="1022"/>
      <c r="IU188" s="991"/>
      <c r="IV188" s="991"/>
      <c r="IW188" s="991"/>
      <c r="IX188" s="991"/>
      <c r="IY188" s="991"/>
      <c r="IZ188" s="991"/>
      <c r="JA188" s="991"/>
      <c r="JB188" s="991"/>
      <c r="JC188" s="991"/>
      <c r="JD188" s="991"/>
      <c r="JE188" s="991"/>
      <c r="JF188" s="991"/>
      <c r="JG188" s="125"/>
      <c r="JH188" s="125"/>
      <c r="JI188" s="125"/>
      <c r="JJ188" s="993"/>
      <c r="JK188" s="993"/>
      <c r="JL188" s="993"/>
      <c r="JM188" s="993"/>
      <c r="JN188" s="993"/>
      <c r="JO188" s="993"/>
      <c r="JP188" s="993"/>
      <c r="JQ188" s="993"/>
      <c r="JR188" s="993"/>
      <c r="JS188" s="993"/>
      <c r="JT188" s="993"/>
      <c r="JU188" s="993"/>
      <c r="JV188" s="993"/>
      <c r="JW188" s="993"/>
      <c r="JX188" s="993"/>
      <c r="JY188" s="993"/>
      <c r="JZ188" s="993"/>
      <c r="KA188" s="993"/>
      <c r="KB188" s="993"/>
      <c r="KC188" s="993"/>
      <c r="KD188" s="993"/>
      <c r="KE188" s="993"/>
      <c r="KF188" s="993"/>
      <c r="KG188" s="993"/>
      <c r="KH188" s="993"/>
      <c r="KI188" s="993"/>
      <c r="KJ188" s="993"/>
      <c r="KK188" s="993"/>
      <c r="KL188" s="993"/>
      <c r="KM188" s="993"/>
      <c r="KN188" s="993"/>
      <c r="KO188" s="993"/>
      <c r="KP188" s="993"/>
      <c r="KQ188" s="993"/>
      <c r="KR188" s="993"/>
      <c r="KS188" s="993"/>
      <c r="KT188" s="993"/>
      <c r="KU188" s="993"/>
      <c r="KV188" s="993"/>
      <c r="KW188" s="993"/>
      <c r="KX188" s="993"/>
      <c r="KY188" s="993"/>
      <c r="KZ188" s="993"/>
      <c r="LA188" s="993"/>
      <c r="LB188" s="993"/>
      <c r="LC188" s="993"/>
      <c r="LD188" s="993"/>
      <c r="LE188" s="125"/>
      <c r="LF188" s="175"/>
      <c r="LG188" s="175"/>
      <c r="LH188" s="175"/>
      <c r="LI188" s="175"/>
      <c r="LJ188" s="175"/>
      <c r="LK188" s="175"/>
      <c r="LL188" s="175"/>
      <c r="LM188" s="175"/>
      <c r="LN188" s="175"/>
      <c r="LO188" s="175"/>
      <c r="LP188" s="175"/>
      <c r="LQ188" s="175"/>
      <c r="LR188" s="175"/>
      <c r="LS188" s="175"/>
      <c r="LT188" s="175"/>
      <c r="LU188" s="175"/>
      <c r="LV188" s="175"/>
      <c r="LW188" s="175"/>
      <c r="LX188" s="175"/>
      <c r="LY188" s="183"/>
      <c r="LZ188" s="183"/>
    </row>
    <row r="189" spans="1:338" ht="14.25" hidden="1" customHeight="1">
      <c r="A189" s="122">
        <v>4</v>
      </c>
      <c r="B189" s="122">
        <f>COUNTIFS($D$3:D189,D189,$F$3:F189,F189)</f>
        <v>1</v>
      </c>
      <c r="C189" s="827" t="s">
        <v>1530</v>
      </c>
      <c r="D189" s="827" t="s">
        <v>1531</v>
      </c>
      <c r="E189" s="125"/>
      <c r="F189" s="187">
        <v>371227441</v>
      </c>
      <c r="G189" s="125">
        <v>79</v>
      </c>
      <c r="H189" s="398" t="s">
        <v>1532</v>
      </c>
      <c r="I189" s="572"/>
      <c r="J189" s="504"/>
      <c r="K189" s="828" t="s">
        <v>478</v>
      </c>
      <c r="L189" s="188">
        <v>13</v>
      </c>
      <c r="M189" s="188">
        <v>1</v>
      </c>
      <c r="N189" s="125"/>
      <c r="O189" s="125"/>
      <c r="P189" s="553"/>
      <c r="Q189" s="553"/>
      <c r="R189" s="553"/>
      <c r="S189" s="547"/>
      <c r="T189" s="547"/>
      <c r="U189" s="639"/>
      <c r="V189" s="547"/>
      <c r="W189" s="640"/>
      <c r="X189" s="547"/>
      <c r="Y189" s="547"/>
      <c r="Z189" s="1007"/>
      <c r="AA189" s="125"/>
      <c r="AB189" s="125"/>
      <c r="AC189" s="991"/>
      <c r="AD189" s="991"/>
      <c r="AE189" s="991"/>
      <c r="AF189" s="991"/>
      <c r="AG189" s="1017"/>
      <c r="AH189" s="1009"/>
      <c r="AJ189" s="145">
        <v>48.9</v>
      </c>
      <c r="AK189" s="134"/>
      <c r="AM189" s="135"/>
      <c r="AO189" s="1025">
        <v>36.5</v>
      </c>
      <c r="AP189" s="137">
        <v>50.2</v>
      </c>
      <c r="AQ189" s="829">
        <v>8.56</v>
      </c>
      <c r="AR189" s="139">
        <f t="shared" si="95"/>
        <v>95.26</v>
      </c>
      <c r="AS189" s="140">
        <f t="shared" si="96"/>
        <v>0.72709163346613537</v>
      </c>
      <c r="AT189" s="141">
        <f t="shared" si="97"/>
        <v>6.2239043824701188</v>
      </c>
      <c r="AU189" s="142">
        <f t="shared" si="98"/>
        <v>0.6211708645336963</v>
      </c>
      <c r="AV189" s="149" t="s">
        <v>487</v>
      </c>
      <c r="AW189" s="145" t="s">
        <v>487</v>
      </c>
      <c r="AX189" s="144" t="s">
        <v>487</v>
      </c>
      <c r="AY189" s="122" t="s">
        <v>487</v>
      </c>
      <c r="AZ189" s="143" t="s">
        <v>487</v>
      </c>
      <c r="BA189" s="146" t="s">
        <v>487</v>
      </c>
      <c r="BB189" s="205" t="s">
        <v>487</v>
      </c>
      <c r="BC189" s="148"/>
      <c r="BD189" s="148"/>
      <c r="BG189" s="145"/>
      <c r="BH189" s="143"/>
      <c r="BI189" s="234">
        <v>0.59</v>
      </c>
      <c r="BJ189" s="143" t="s">
        <v>487</v>
      </c>
      <c r="BK189" s="143" t="s">
        <v>487</v>
      </c>
      <c r="BL189" s="150" t="s">
        <v>487</v>
      </c>
      <c r="BM189" s="206" t="s">
        <v>487</v>
      </c>
      <c r="BN189" s="122" t="s">
        <v>487</v>
      </c>
      <c r="BO189" s="122" t="s">
        <v>487</v>
      </c>
      <c r="BP189" s="122" t="s">
        <v>487</v>
      </c>
      <c r="BQ189" s="147" t="s">
        <v>487</v>
      </c>
      <c r="BR189" s="152"/>
      <c r="BS189" s="289">
        <v>77.599999999999994</v>
      </c>
      <c r="BT189" s="208"/>
      <c r="BU189" s="152"/>
      <c r="BV189" s="208"/>
      <c r="BW189" s="1056"/>
      <c r="BX189" s="208"/>
      <c r="BY189" s="208"/>
      <c r="BZ189" s="208"/>
      <c r="CA189" s="208"/>
      <c r="CB189" s="208"/>
      <c r="CC189" s="208"/>
      <c r="CD189" s="208"/>
      <c r="CE189" s="143"/>
      <c r="CF189"/>
      <c r="CM189" s="145"/>
      <c r="CN189" s="145"/>
      <c r="CO189" s="145"/>
      <c r="CP189" s="148"/>
      <c r="CS189" s="145"/>
      <c r="CT189" s="145"/>
      <c r="CU189" s="145"/>
      <c r="CV189" s="145"/>
      <c r="CW189" s="145"/>
      <c r="CX189" s="145"/>
      <c r="CY189" s="149"/>
      <c r="CZ189" s="145"/>
      <c r="DA189" s="149">
        <v>3</v>
      </c>
      <c r="DB189" s="158" t="s">
        <v>488</v>
      </c>
      <c r="DE189" s="125"/>
      <c r="DF189" s="125"/>
      <c r="DG189" s="125"/>
      <c r="DH189" s="414"/>
      <c r="DI189" s="339" t="s">
        <v>489</v>
      </c>
      <c r="DJ189" s="830"/>
      <c r="DK189" s="166">
        <v>2</v>
      </c>
      <c r="DL189" s="166" t="s">
        <v>476</v>
      </c>
      <c r="DM189" s="166"/>
      <c r="DN189" s="166">
        <v>0</v>
      </c>
      <c r="DO189" s="166">
        <v>0</v>
      </c>
      <c r="DP189" s="1276">
        <v>42548</v>
      </c>
      <c r="DQ189" s="166" t="s">
        <v>490</v>
      </c>
      <c r="DR189" s="831">
        <v>104.3</v>
      </c>
      <c r="DS189" s="832" t="s">
        <v>490</v>
      </c>
      <c r="DT189" s="832">
        <v>7624</v>
      </c>
      <c r="DU189" s="832">
        <v>94</v>
      </c>
      <c r="DV189" s="832">
        <v>6</v>
      </c>
      <c r="DW189" s="832" t="s">
        <v>490</v>
      </c>
      <c r="DX189" s="832" t="s">
        <v>490</v>
      </c>
      <c r="DY189" s="832" t="s">
        <v>490</v>
      </c>
      <c r="DZ189" s="832" t="s">
        <v>490</v>
      </c>
      <c r="EA189" s="832">
        <v>0</v>
      </c>
      <c r="EB189" s="149" t="s">
        <v>1533</v>
      </c>
      <c r="EC189" s="166">
        <v>3</v>
      </c>
      <c r="ED189" s="166">
        <v>1</v>
      </c>
      <c r="EE189" s="166">
        <v>13</v>
      </c>
      <c r="EF189" s="166"/>
      <c r="EG189" s="166">
        <v>2</v>
      </c>
      <c r="EH189" s="166">
        <v>0</v>
      </c>
      <c r="EI189" s="166">
        <v>160</v>
      </c>
      <c r="EJ189" s="166">
        <v>69</v>
      </c>
      <c r="EK189" s="167">
        <f>EJ189/(EI189*EI189*0.01*0.01)</f>
        <v>26.953125</v>
      </c>
      <c r="EL189" s="166">
        <v>3</v>
      </c>
      <c r="EM189" s="168" t="s">
        <v>490</v>
      </c>
      <c r="EN189" s="166">
        <v>4</v>
      </c>
      <c r="EO189" s="166">
        <v>2</v>
      </c>
      <c r="EP189" s="166" t="s">
        <v>490</v>
      </c>
      <c r="EQ189" s="168"/>
      <c r="ER189" s="833" t="s">
        <v>1530</v>
      </c>
      <c r="ES189" s="892"/>
      <c r="ET189" s="892"/>
      <c r="EU189" s="892"/>
      <c r="EV189" s="892"/>
      <c r="EW189" s="893"/>
      <c r="EX189" s="894"/>
      <c r="EY189" s="895"/>
      <c r="EZ189" s="896"/>
      <c r="FA189" s="892"/>
      <c r="FB189" s="892"/>
      <c r="FC189" s="892"/>
      <c r="FD189" s="892"/>
      <c r="FE189" s="897"/>
      <c r="FF189" s="898"/>
      <c r="FG189" s="899"/>
      <c r="FH189" s="900"/>
      <c r="FI189" s="834"/>
      <c r="FJ189" s="835"/>
      <c r="FK189" s="1208"/>
      <c r="FL189" s="1076"/>
      <c r="FM189" s="836"/>
      <c r="FP189" s="145">
        <v>48.9</v>
      </c>
      <c r="FQ189" s="173">
        <f>DT189/1000</f>
        <v>7.6239999999999997</v>
      </c>
      <c r="FR189" s="133"/>
      <c r="FS189" s="133"/>
      <c r="GF189" s="175"/>
      <c r="GJ189" s="1278">
        <f>DATEDIF(DP189,GK189,"m")</f>
        <v>0</v>
      </c>
      <c r="GK189" s="1279">
        <v>42548</v>
      </c>
      <c r="GL189" s="1280" t="s">
        <v>1534</v>
      </c>
      <c r="GM189" s="177"/>
      <c r="GN189" s="1147"/>
      <c r="GR189" s="991"/>
      <c r="GS189" s="991"/>
      <c r="GT189" s="991"/>
      <c r="GU189" s="122"/>
      <c r="HI189" s="991"/>
      <c r="HJ189" s="991"/>
      <c r="HK189" s="991"/>
      <c r="HL189" s="991"/>
      <c r="HM189" s="991"/>
      <c r="HN189" s="991"/>
      <c r="HO189" s="1022"/>
      <c r="HP189" s="1022"/>
      <c r="HQ189" s="991"/>
      <c r="HR189" s="991"/>
      <c r="HS189" s="991"/>
      <c r="HT189" s="991"/>
      <c r="HU189" s="991"/>
      <c r="HV189" s="991"/>
      <c r="HW189" s="991"/>
      <c r="HX189" s="991"/>
      <c r="HY189" s="991"/>
      <c r="HZ189" s="991"/>
      <c r="IA189" s="991"/>
      <c r="IB189" s="1022"/>
      <c r="IC189" s="991"/>
      <c r="ID189" s="991"/>
      <c r="IE189" s="991"/>
      <c r="IF189" s="991"/>
      <c r="IG189" s="991"/>
      <c r="IH189" s="991"/>
      <c r="II189" s="991"/>
      <c r="IJ189" s="991"/>
      <c r="IK189" s="1022"/>
      <c r="IL189" s="991"/>
      <c r="IM189" s="991"/>
      <c r="IN189" s="1022"/>
      <c r="IO189" s="991"/>
      <c r="IP189" s="991"/>
      <c r="IQ189" s="991"/>
      <c r="IR189" s="991"/>
      <c r="IS189" s="991"/>
      <c r="IT189" s="1022"/>
      <c r="IU189" s="991"/>
      <c r="IV189" s="991"/>
      <c r="IW189" s="991"/>
      <c r="IX189" s="991"/>
      <c r="IY189" s="991"/>
      <c r="IZ189" s="991"/>
      <c r="JA189" s="991"/>
      <c r="JB189" s="991"/>
      <c r="JC189" s="991"/>
      <c r="JD189" s="991"/>
      <c r="JE189" s="991"/>
      <c r="JF189" s="991"/>
      <c r="JG189" s="125"/>
      <c r="JH189" s="125"/>
      <c r="JI189" s="125"/>
      <c r="JJ189" s="993"/>
      <c r="JK189" s="993"/>
      <c r="JL189" s="993"/>
      <c r="JM189" s="993"/>
      <c r="JN189" s="993"/>
      <c r="JO189" s="993"/>
      <c r="JP189" s="993"/>
      <c r="JQ189" s="993"/>
      <c r="JR189" s="993"/>
      <c r="JS189" s="993"/>
      <c r="JT189" s="993"/>
      <c r="JU189" s="993"/>
      <c r="JV189" s="993"/>
      <c r="JW189" s="993"/>
      <c r="JX189" s="993"/>
      <c r="JY189" s="993"/>
      <c r="JZ189" s="993"/>
      <c r="KA189" s="993"/>
      <c r="KB189" s="993"/>
      <c r="KC189" s="993"/>
      <c r="KD189" s="993"/>
      <c r="KE189" s="993"/>
      <c r="KF189" s="993"/>
      <c r="KG189" s="993"/>
      <c r="KH189" s="993"/>
      <c r="KI189" s="993"/>
      <c r="KJ189" s="993"/>
      <c r="KK189" s="993"/>
      <c r="KL189" s="993"/>
      <c r="KM189" s="993"/>
      <c r="KN189" s="993"/>
      <c r="KO189" s="993"/>
      <c r="KP189" s="993"/>
      <c r="KQ189" s="993"/>
      <c r="KR189" s="993"/>
      <c r="KS189" s="993"/>
      <c r="KT189" s="993"/>
      <c r="KU189" s="993"/>
      <c r="KV189" s="993"/>
      <c r="KW189" s="993"/>
      <c r="KX189" s="993"/>
      <c r="KY189" s="993"/>
      <c r="KZ189" s="993"/>
      <c r="LA189" s="993"/>
      <c r="LB189" s="993"/>
      <c r="LC189" s="993"/>
      <c r="LD189" s="993"/>
      <c r="LE189" s="125"/>
      <c r="LF189" s="125"/>
      <c r="LG189" s="125"/>
      <c r="LH189" s="125"/>
      <c r="LI189" s="125"/>
      <c r="LJ189" s="125"/>
      <c r="LK189" s="125"/>
      <c r="LL189" s="125"/>
      <c r="LM189" s="125"/>
      <c r="LN189" s="125"/>
      <c r="LO189" s="125"/>
      <c r="LP189" s="125"/>
      <c r="LQ189" s="125"/>
      <c r="LR189" s="175"/>
      <c r="LS189" s="175"/>
      <c r="LT189" s="175"/>
      <c r="LU189" s="175"/>
      <c r="LV189" s="175"/>
      <c r="LW189" s="175"/>
      <c r="LX189" s="175"/>
      <c r="LY189" s="183"/>
      <c r="LZ189" s="183"/>
    </row>
    <row r="190" spans="1:338" hidden="1">
      <c r="A190" s="122">
        <v>81</v>
      </c>
      <c r="B190" s="122">
        <f>COUNTIFS($D$3:D190,D190,$F$3:F190,F190)</f>
        <v>2</v>
      </c>
      <c r="C190" s="316">
        <v>8402</v>
      </c>
      <c r="D190" s="398" t="s">
        <v>601</v>
      </c>
      <c r="E190" s="188" t="s">
        <v>602</v>
      </c>
      <c r="F190" s="187">
        <v>5707140769</v>
      </c>
      <c r="G190" s="125">
        <v>61</v>
      </c>
      <c r="H190" s="398" t="s">
        <v>611</v>
      </c>
      <c r="I190" s="503" t="s">
        <v>476</v>
      </c>
      <c r="J190" s="504" t="s">
        <v>477</v>
      </c>
      <c r="K190" s="175" t="s">
        <v>478</v>
      </c>
      <c r="L190" s="125">
        <v>6</v>
      </c>
      <c r="M190" s="125">
        <v>3</v>
      </c>
      <c r="N190" s="188" t="s">
        <v>490</v>
      </c>
      <c r="O190" s="125"/>
      <c r="P190" s="188" t="s">
        <v>597</v>
      </c>
      <c r="Q190" s="125"/>
      <c r="R190" s="125"/>
      <c r="S190" s="608" t="s">
        <v>598</v>
      </c>
      <c r="T190" s="573" t="s">
        <v>523</v>
      </c>
      <c r="U190" s="574" t="s">
        <v>484</v>
      </c>
      <c r="V190" s="609" t="s">
        <v>599</v>
      </c>
      <c r="W190" s="530" t="s">
        <v>506</v>
      </c>
      <c r="X190" s="530" t="s">
        <v>484</v>
      </c>
      <c r="Y190" s="530" t="s">
        <v>484</v>
      </c>
      <c r="Z190" s="1007"/>
      <c r="AA190" s="578"/>
      <c r="AB190" s="125"/>
      <c r="AC190" s="991"/>
      <c r="AD190" s="991"/>
      <c r="AE190" s="991"/>
      <c r="AF190" s="991"/>
      <c r="AG190" s="1018" t="s">
        <v>485</v>
      </c>
      <c r="AH190" s="1009"/>
      <c r="AO190" s="1024">
        <v>16.8</v>
      </c>
      <c r="AP190" s="137">
        <v>75.8</v>
      </c>
      <c r="AQ190" s="138">
        <v>4.8</v>
      </c>
      <c r="AR190" s="139">
        <f t="shared" si="95"/>
        <v>97.399999999999991</v>
      </c>
      <c r="AS190" s="140">
        <f t="shared" si="96"/>
        <v>0.22163588390501321</v>
      </c>
      <c r="AT190" s="141">
        <f t="shared" si="97"/>
        <v>1.0638522427440633</v>
      </c>
      <c r="AU190" s="142">
        <f t="shared" si="98"/>
        <v>0.20843672456575685</v>
      </c>
      <c r="AV190" s="143">
        <v>15.0024</v>
      </c>
      <c r="AW190" s="143">
        <f>95-AY190</f>
        <v>89.3</v>
      </c>
      <c r="AX190" s="144">
        <v>0.95760000000000001</v>
      </c>
      <c r="AY190" s="143">
        <v>5.7</v>
      </c>
      <c r="AZ190" s="149" t="s">
        <v>487</v>
      </c>
      <c r="BA190" s="204">
        <v>13.139999999999999</v>
      </c>
      <c r="BB190" s="322">
        <v>3.5999999999999997E-2</v>
      </c>
      <c r="BD190" s="320"/>
      <c r="BG190" s="145"/>
      <c r="BH190" s="135">
        <v>795.9</v>
      </c>
      <c r="BI190" s="234">
        <v>13.4</v>
      </c>
      <c r="BJ190" s="122">
        <v>35.799999999999997</v>
      </c>
      <c r="BK190" s="122">
        <v>62.9</v>
      </c>
      <c r="BL190" s="150">
        <v>0.56915739268680443</v>
      </c>
      <c r="BM190" s="206">
        <v>0.1</v>
      </c>
      <c r="BN190" s="153">
        <f>BM190*100/AO190</f>
        <v>0.59523809523809523</v>
      </c>
      <c r="BO190" s="149" t="s">
        <v>487</v>
      </c>
      <c r="BP190" s="122">
        <v>26.5</v>
      </c>
      <c r="BQ190" s="147">
        <v>36</v>
      </c>
      <c r="BR190" s="174">
        <v>69269.444444444438</v>
      </c>
      <c r="BS190" s="153">
        <f>BX190+BZ190</f>
        <v>27.4</v>
      </c>
      <c r="BT190" s="145">
        <v>86.6</v>
      </c>
      <c r="BU190" s="174">
        <v>8638.3783783783783</v>
      </c>
      <c r="BV190" s="145">
        <v>13.400000000000006</v>
      </c>
      <c r="BW190" s="1020">
        <v>70.900000000000006</v>
      </c>
      <c r="BX190" s="145">
        <v>19.2</v>
      </c>
      <c r="BY190" s="145">
        <v>16.100000000000001</v>
      </c>
      <c r="BZ190" s="145">
        <v>8.1999999999999993</v>
      </c>
      <c r="CA190" s="145">
        <v>6.8</v>
      </c>
      <c r="CB190" s="145">
        <v>57.3</v>
      </c>
      <c r="CC190" s="145">
        <v>48</v>
      </c>
      <c r="CD190" s="145">
        <v>1.93</v>
      </c>
      <c r="CJ190" s="122">
        <v>92.8</v>
      </c>
      <c r="CK190" s="135">
        <v>9420.5479452054806</v>
      </c>
      <c r="CL190" s="143">
        <f>BX190/BZ190</f>
        <v>2.3414634146341466</v>
      </c>
      <c r="CM190" s="145"/>
      <c r="CN190" s="145"/>
      <c r="CO190" s="145"/>
      <c r="CP190" s="320"/>
      <c r="CT190" s="145"/>
      <c r="CU190" s="145"/>
      <c r="CV190" s="145"/>
      <c r="CW190" s="145"/>
      <c r="CX190" s="145"/>
      <c r="CY190" s="209"/>
      <c r="CZ190" s="145"/>
      <c r="DA190" s="209">
        <v>3</v>
      </c>
      <c r="DB190" s="158" t="s">
        <v>488</v>
      </c>
      <c r="DE190" s="125"/>
      <c r="DF190" s="125"/>
      <c r="DG190" s="125"/>
      <c r="DH190" s="414"/>
      <c r="DI190" s="160" t="s">
        <v>489</v>
      </c>
      <c r="DJ190" s="220" t="s">
        <v>485</v>
      </c>
      <c r="DK190" s="162">
        <v>2</v>
      </c>
      <c r="DL190" s="166"/>
      <c r="DM190" s="166"/>
      <c r="DN190" s="164">
        <v>0</v>
      </c>
      <c r="DO190" s="166"/>
      <c r="DP190" s="166"/>
      <c r="DQ190" s="166"/>
      <c r="DR190" s="165" t="s">
        <v>490</v>
      </c>
      <c r="DS190" s="125" t="s">
        <v>490</v>
      </c>
      <c r="DT190" s="125">
        <v>312</v>
      </c>
      <c r="DU190" s="125">
        <v>10.6</v>
      </c>
      <c r="DV190" s="125">
        <v>89.4</v>
      </c>
      <c r="DW190" s="125" t="s">
        <v>490</v>
      </c>
      <c r="DX190" s="125" t="s">
        <v>490</v>
      </c>
      <c r="DY190" s="125" t="s">
        <v>490</v>
      </c>
      <c r="DZ190" s="125" t="s">
        <v>490</v>
      </c>
      <c r="EA190" s="125">
        <v>0</v>
      </c>
      <c r="EC190" s="166"/>
      <c r="ED190" s="166">
        <v>3</v>
      </c>
      <c r="EE190" s="166">
        <v>6</v>
      </c>
      <c r="EF190" s="166"/>
      <c r="EG190" s="166">
        <v>2</v>
      </c>
      <c r="EH190" s="166">
        <v>1</v>
      </c>
      <c r="EI190" s="166">
        <v>173</v>
      </c>
      <c r="EJ190" s="166">
        <v>135</v>
      </c>
      <c r="EK190" s="167">
        <f>EJ190/(EI190*EI190*0.01*0.01)</f>
        <v>45.10675264793344</v>
      </c>
      <c r="EL190" s="166">
        <v>2</v>
      </c>
      <c r="EM190" s="166" t="s">
        <v>490</v>
      </c>
      <c r="EN190" s="166">
        <v>2</v>
      </c>
      <c r="EO190" s="166">
        <v>1</v>
      </c>
      <c r="EP190" s="166">
        <v>4</v>
      </c>
      <c r="EQ190" s="1230">
        <v>43311</v>
      </c>
      <c r="ER190" s="506">
        <v>8402</v>
      </c>
      <c r="ES190" s="611">
        <v>75</v>
      </c>
      <c r="ET190" s="578">
        <v>5535</v>
      </c>
      <c r="EU190" s="578">
        <v>2</v>
      </c>
      <c r="EV190" s="600">
        <v>147.6</v>
      </c>
      <c r="EW190" s="596">
        <v>5204</v>
      </c>
      <c r="EX190" s="613">
        <v>138.77333333333334</v>
      </c>
      <c r="EY190" s="563">
        <v>832.6400000000001</v>
      </c>
      <c r="EZ190" s="441"/>
      <c r="FA190" s="175"/>
      <c r="FB190" s="175"/>
      <c r="FC190" s="175"/>
      <c r="FD190" s="564"/>
      <c r="FE190" s="565"/>
      <c r="FF190" s="565"/>
      <c r="FG190" s="566"/>
      <c r="FH190" s="674">
        <v>2.2482705611068408</v>
      </c>
      <c r="FI190" s="518"/>
      <c r="FJ190" s="519">
        <v>312</v>
      </c>
      <c r="FK190" s="1017"/>
      <c r="FL190" s="133"/>
      <c r="FM190" s="172">
        <v>94.019873532068658</v>
      </c>
      <c r="FN190" s="213">
        <f>EX190/1000</f>
        <v>0.13877333333333333</v>
      </c>
      <c r="FP190" s="172">
        <v>94.019873532068658</v>
      </c>
      <c r="FQ190" s="213">
        <v>0.13877333333333333</v>
      </c>
      <c r="FR190" s="222">
        <f>DT190/EX190</f>
        <v>2.2482705611068408</v>
      </c>
      <c r="FS190" s="222"/>
      <c r="FT190" s="223"/>
      <c r="FU190" s="223"/>
      <c r="FV190" s="223"/>
      <c r="GF190" s="175"/>
      <c r="GJ190" s="991"/>
      <c r="GK190" s="214">
        <v>43209</v>
      </c>
      <c r="GL190" s="1236" t="s">
        <v>497</v>
      </c>
      <c r="GM190" s="1231">
        <v>-3</v>
      </c>
      <c r="GN190" s="1147"/>
      <c r="GP190" s="179">
        <v>1.98181257861147</v>
      </c>
      <c r="GR190" s="991"/>
      <c r="GS190" s="991"/>
      <c r="GT190" s="991"/>
      <c r="GU190" s="122"/>
      <c r="HI190" s="991"/>
      <c r="HJ190" s="991"/>
      <c r="HK190" s="991"/>
      <c r="HL190" s="991"/>
      <c r="HM190" s="991"/>
      <c r="HN190" s="991"/>
      <c r="HO190" s="1022"/>
      <c r="HP190" s="1022"/>
      <c r="HQ190" s="991"/>
      <c r="HR190" s="991"/>
      <c r="HS190" s="991"/>
      <c r="HT190" s="991"/>
      <c r="HU190" s="991"/>
      <c r="HV190" s="991"/>
      <c r="HW190" s="991"/>
      <c r="HX190" s="991"/>
      <c r="HY190" s="991"/>
      <c r="HZ190" s="991"/>
      <c r="IA190" s="991"/>
      <c r="IB190" s="1022"/>
      <c r="IC190" s="991"/>
      <c r="ID190" s="991"/>
      <c r="IE190" s="991"/>
      <c r="IF190" s="991"/>
      <c r="IG190" s="991"/>
      <c r="IH190" s="991"/>
      <c r="II190" s="991"/>
      <c r="IJ190" s="991"/>
      <c r="IK190" s="1022"/>
      <c r="IL190" s="991"/>
      <c r="IM190" s="991"/>
      <c r="IN190" s="1022"/>
      <c r="IO190" s="991"/>
      <c r="IP190" s="991"/>
      <c r="IQ190" s="991"/>
      <c r="IR190" s="991"/>
      <c r="IS190" s="991"/>
      <c r="IT190" s="1022"/>
      <c r="IU190" s="991"/>
      <c r="IV190" s="991"/>
      <c r="IW190" s="991"/>
      <c r="IX190" s="991"/>
      <c r="IY190" s="991"/>
      <c r="IZ190" s="991"/>
      <c r="JA190" s="991"/>
      <c r="JB190" s="991"/>
      <c r="JC190" s="991"/>
      <c r="JD190" s="991"/>
      <c r="JE190" s="991"/>
      <c r="JF190" s="991"/>
      <c r="JG190" s="991"/>
      <c r="JH190" s="991"/>
      <c r="JI190" s="991"/>
      <c r="JJ190" s="993"/>
      <c r="JK190" s="993"/>
      <c r="JL190" s="993"/>
      <c r="JM190" s="993"/>
      <c r="JN190" s="993"/>
      <c r="JO190" s="993"/>
      <c r="JP190" s="993"/>
      <c r="JQ190" s="993"/>
      <c r="JR190" s="993"/>
      <c r="JS190" s="993"/>
      <c r="JT190" s="993"/>
      <c r="JU190" s="993"/>
      <c r="JV190" s="993"/>
      <c r="JW190" s="993"/>
      <c r="JX190" s="993"/>
      <c r="JY190" s="993"/>
      <c r="JZ190" s="993"/>
      <c r="KA190" s="993"/>
      <c r="KB190" s="993"/>
      <c r="KC190" s="993"/>
      <c r="KD190" s="993"/>
      <c r="KE190" s="993"/>
      <c r="KF190" s="993"/>
      <c r="KG190" s="993"/>
      <c r="KH190" s="993"/>
      <c r="KI190" s="993"/>
      <c r="KJ190" s="993"/>
      <c r="KK190" s="993"/>
      <c r="KL190" s="993"/>
      <c r="KM190" s="993"/>
      <c r="KN190" s="993"/>
      <c r="KO190" s="993"/>
      <c r="KP190" s="993"/>
      <c r="KQ190" s="993"/>
      <c r="KR190" s="993"/>
      <c r="KS190" s="993"/>
      <c r="KT190" s="993"/>
      <c r="KU190" s="993"/>
      <c r="KV190" s="993"/>
      <c r="KW190" s="993"/>
      <c r="KX190" s="993"/>
      <c r="KY190" s="993"/>
      <c r="KZ190" s="993"/>
      <c r="LA190" s="993"/>
      <c r="LB190" s="993"/>
      <c r="LC190" s="993"/>
      <c r="LD190" s="993"/>
      <c r="LF190" s="122"/>
      <c r="LG190" s="122"/>
      <c r="LH190" s="122"/>
      <c r="LI190" s="122"/>
      <c r="LJ190" s="122"/>
      <c r="LK190" s="122"/>
      <c r="LL190" s="122"/>
      <c r="LM190" s="122"/>
      <c r="LN190" s="122"/>
      <c r="LO190" s="122"/>
      <c r="LP190" s="122"/>
      <c r="LQ190" s="122"/>
    </row>
    <row r="191" spans="1:338" hidden="1">
      <c r="A191" s="122">
        <v>137</v>
      </c>
      <c r="B191" s="122">
        <f>COUNTIFS($D$3:D191,D191,$F$3:F191,F191)</f>
        <v>1</v>
      </c>
      <c r="C191" s="184">
        <v>10617</v>
      </c>
      <c r="D191" s="398" t="s">
        <v>1620</v>
      </c>
      <c r="E191" s="188" t="s">
        <v>1621</v>
      </c>
      <c r="F191" s="187">
        <v>415516057</v>
      </c>
      <c r="G191" s="125">
        <v>78</v>
      </c>
      <c r="H191" s="398" t="s">
        <v>1622</v>
      </c>
      <c r="I191" s="389" t="s">
        <v>1623</v>
      </c>
      <c r="J191" s="751" t="s">
        <v>1501</v>
      </c>
      <c r="K191" s="188" t="s">
        <v>478</v>
      </c>
      <c r="L191" s="125">
        <v>12</v>
      </c>
      <c r="M191" s="188" t="s">
        <v>713</v>
      </c>
      <c r="N191" s="188" t="s">
        <v>684</v>
      </c>
      <c r="O191" s="125"/>
      <c r="P191" s="125" t="s">
        <v>953</v>
      </c>
      <c r="Q191" s="125"/>
      <c r="R191" s="125"/>
      <c r="S191" s="530" t="s">
        <v>484</v>
      </c>
      <c r="T191" s="530" t="s">
        <v>484</v>
      </c>
      <c r="U191" s="530" t="s">
        <v>484</v>
      </c>
      <c r="V191" s="810" t="s">
        <v>549</v>
      </c>
      <c r="W191" s="530" t="s">
        <v>484</v>
      </c>
      <c r="X191" s="611" t="s">
        <v>484</v>
      </c>
      <c r="Y191" s="611" t="s">
        <v>484</v>
      </c>
      <c r="Z191" s="1007"/>
      <c r="AA191" s="125" t="s">
        <v>1196</v>
      </c>
      <c r="AB191" s="125"/>
      <c r="AC191" s="1015">
        <v>4826</v>
      </c>
      <c r="AD191" s="1016">
        <v>48</v>
      </c>
      <c r="AE191" s="1015" t="s">
        <v>484</v>
      </c>
      <c r="AF191" s="1015" t="s">
        <v>484</v>
      </c>
      <c r="AG191" s="1018" t="s">
        <v>768</v>
      </c>
      <c r="AH191" s="1015">
        <v>400</v>
      </c>
      <c r="AO191" s="1024">
        <v>9.5</v>
      </c>
      <c r="AP191" s="137">
        <v>22.4</v>
      </c>
      <c r="AQ191" s="138">
        <v>64.400000000000006</v>
      </c>
      <c r="AR191" s="139">
        <f t="shared" si="95"/>
        <v>96.300000000000011</v>
      </c>
      <c r="AS191" s="140">
        <f t="shared" si="96"/>
        <v>0.4241071428571429</v>
      </c>
      <c r="AT191" s="141">
        <f t="shared" si="97"/>
        <v>27.312500000000007</v>
      </c>
      <c r="AU191" s="142">
        <f t="shared" si="98"/>
        <v>0.10944700460829491</v>
      </c>
      <c r="AV191" s="143">
        <v>8.5785</v>
      </c>
      <c r="AW191" s="143">
        <f>95-AY191</f>
        <v>90.3</v>
      </c>
      <c r="AX191" s="144">
        <v>0.44650000000000001</v>
      </c>
      <c r="AY191" s="143">
        <v>4.7</v>
      </c>
      <c r="AZ191" s="149" t="s">
        <v>487</v>
      </c>
      <c r="BA191" s="259">
        <v>10.29</v>
      </c>
      <c r="BB191" s="207" t="s">
        <v>487</v>
      </c>
      <c r="BC191" s="320" t="s">
        <v>487</v>
      </c>
      <c r="BG191" s="145"/>
      <c r="BH191" s="135" t="s">
        <v>487</v>
      </c>
      <c r="BI191" s="234"/>
      <c r="BJ191" s="122">
        <v>36.5</v>
      </c>
      <c r="BK191" s="122">
        <v>63.5</v>
      </c>
      <c r="BL191" s="150">
        <f>BJ191/BK191</f>
        <v>0.57480314960629919</v>
      </c>
      <c r="BM191" s="151" t="s">
        <v>487</v>
      </c>
      <c r="BN191" s="122" t="s">
        <v>487</v>
      </c>
      <c r="BO191" s="149" t="s">
        <v>487</v>
      </c>
      <c r="BP191" s="143">
        <v>4.95</v>
      </c>
      <c r="BQ191" s="217">
        <v>9.8899999999999988</v>
      </c>
      <c r="BR191" s="174" t="s">
        <v>487</v>
      </c>
      <c r="BS191" s="153">
        <f>BX191+BZ191</f>
        <v>43.3</v>
      </c>
      <c r="BT191" s="262" t="s">
        <v>487</v>
      </c>
      <c r="BU191" s="263"/>
      <c r="BV191" s="262" t="s">
        <v>487</v>
      </c>
      <c r="BW191" s="153">
        <f>BY191+CA191+CC191</f>
        <v>22.4</v>
      </c>
      <c r="BX191" s="158">
        <v>21.8</v>
      </c>
      <c r="BY191" s="145">
        <f>BX191*AP191/(CB191+BZ191+BX191)</f>
        <v>4.9981576253838282</v>
      </c>
      <c r="BZ191" s="158">
        <v>21.5</v>
      </c>
      <c r="CA191" s="145">
        <f>BZ191*AP191/(CB191+BZ191+BX191)</f>
        <v>4.9293756397134079</v>
      </c>
      <c r="CB191" s="158">
        <v>54.4</v>
      </c>
      <c r="CC191" s="145">
        <f>CB191*AP191/(CB191+BZ191+BX191)</f>
        <v>12.472466734902763</v>
      </c>
      <c r="CD191" s="262" t="s">
        <v>487</v>
      </c>
      <c r="CK191" s="135" t="s">
        <v>487</v>
      </c>
      <c r="CL191" s="143">
        <f>BX191/BZ191</f>
        <v>1.0139534883720931</v>
      </c>
      <c r="CM191" s="145"/>
      <c r="CN191" s="145"/>
      <c r="CO191" s="145"/>
      <c r="CT191" s="145"/>
      <c r="CU191" s="236"/>
      <c r="CV191" s="236"/>
      <c r="CW191" s="145"/>
      <c r="CX191" s="145"/>
      <c r="CZ191" s="145"/>
      <c r="DA191" s="209">
        <v>3</v>
      </c>
      <c r="DB191" s="149" t="s">
        <v>514</v>
      </c>
      <c r="DC191" s="383">
        <f>AP191-(BY191+CA191+CC191)</f>
        <v>0</v>
      </c>
      <c r="DD191" s="266"/>
      <c r="DE191" s="125"/>
      <c r="DF191" s="125"/>
      <c r="DG191" s="125"/>
      <c r="DH191" s="414"/>
      <c r="DI191" s="125" t="s">
        <v>515</v>
      </c>
      <c r="DJ191" s="361" t="s">
        <v>485</v>
      </c>
      <c r="DK191" s="166">
        <v>2</v>
      </c>
      <c r="DL191" s="166"/>
      <c r="DM191" s="166" t="s">
        <v>476</v>
      </c>
      <c r="DN191" s="163" t="s">
        <v>516</v>
      </c>
      <c r="DO191" s="166">
        <v>0</v>
      </c>
      <c r="DP191" s="1275">
        <v>43563</v>
      </c>
      <c r="DQ191" s="166"/>
      <c r="DR191" s="165" t="s">
        <v>490</v>
      </c>
      <c r="DS191" s="125" t="s">
        <v>490</v>
      </c>
      <c r="DT191" s="125" t="s">
        <v>490</v>
      </c>
      <c r="DU191" s="125" t="s">
        <v>490</v>
      </c>
      <c r="DV191" s="125" t="s">
        <v>490</v>
      </c>
      <c r="DW191" s="125" t="s">
        <v>490</v>
      </c>
      <c r="DX191" s="125" t="s">
        <v>490</v>
      </c>
      <c r="DY191" s="125" t="s">
        <v>490</v>
      </c>
      <c r="DZ191" s="125" t="s">
        <v>490</v>
      </c>
      <c r="EA191" s="125" t="s">
        <v>490</v>
      </c>
      <c r="EC191" s="242"/>
      <c r="ED191" s="242"/>
      <c r="EE191" s="166">
        <v>12</v>
      </c>
      <c r="EF191" s="166">
        <v>20</v>
      </c>
      <c r="EG191" s="166">
        <v>2</v>
      </c>
      <c r="EH191" s="166">
        <v>1</v>
      </c>
      <c r="EI191" s="166">
        <v>174</v>
      </c>
      <c r="EJ191" s="166">
        <v>95</v>
      </c>
      <c r="EK191" s="167">
        <f>EJ191/(EI191*EI191*0.01*0.01)</f>
        <v>31.37798916633637</v>
      </c>
      <c r="EL191" s="374">
        <v>2</v>
      </c>
      <c r="EM191" s="166"/>
      <c r="EN191" s="166">
        <v>3</v>
      </c>
      <c r="EO191" s="166">
        <v>3</v>
      </c>
      <c r="EP191" s="242"/>
      <c r="EQ191" s="176"/>
      <c r="ER191" s="628">
        <v>10617</v>
      </c>
      <c r="ES191" s="682">
        <v>25</v>
      </c>
      <c r="ET191" s="611">
        <v>5200</v>
      </c>
      <c r="EU191" s="611">
        <v>2</v>
      </c>
      <c r="EV191" s="600">
        <v>416</v>
      </c>
      <c r="EW191" s="612">
        <v>1430</v>
      </c>
      <c r="EX191" s="613">
        <v>114.4</v>
      </c>
      <c r="EY191" s="563">
        <v>1372.8000000000002</v>
      </c>
      <c r="EZ191" s="441"/>
      <c r="FA191" s="175"/>
      <c r="FB191" s="175"/>
      <c r="FC191" s="175"/>
      <c r="FD191" s="564"/>
      <c r="FE191" s="565"/>
      <c r="FF191" s="565"/>
      <c r="FG191" s="566"/>
      <c r="FH191" s="614"/>
      <c r="FI191" s="518"/>
      <c r="FJ191" s="519"/>
      <c r="FK191" s="1017"/>
      <c r="FL191" s="1009"/>
      <c r="FM191" s="172">
        <f>EW191*100/ET191</f>
        <v>27.5</v>
      </c>
      <c r="FN191" s="213">
        <f>EX191/1000</f>
        <v>0.1144</v>
      </c>
      <c r="FP191" s="172">
        <v>27.5</v>
      </c>
      <c r="FQ191" s="213">
        <v>0.1144</v>
      </c>
      <c r="FR191" s="222"/>
      <c r="FS191" s="222"/>
      <c r="FT191" s="223"/>
      <c r="FU191" s="223"/>
      <c r="FV191" s="223"/>
      <c r="FW191" s="166">
        <v>0</v>
      </c>
      <c r="FX191" s="166">
        <v>4</v>
      </c>
      <c r="FY191" s="125">
        <v>1</v>
      </c>
      <c r="FZ191" s="345" t="s">
        <v>1624</v>
      </c>
      <c r="GA191" s="166">
        <v>0</v>
      </c>
      <c r="GB191" s="375"/>
      <c r="GC191" s="242"/>
      <c r="GD191" s="166">
        <v>1</v>
      </c>
      <c r="GE191" s="375">
        <v>43563</v>
      </c>
      <c r="GF191" s="345" t="s">
        <v>1585</v>
      </c>
      <c r="GG191" s="166" t="s">
        <v>687</v>
      </c>
      <c r="GH191" s="345" t="s">
        <v>1625</v>
      </c>
      <c r="GI191" s="242" t="s">
        <v>951</v>
      </c>
      <c r="GJ191" s="1278">
        <f>DATEDIF(DP191,GK191,"m")</f>
        <v>0</v>
      </c>
      <c r="GK191" s="1279">
        <v>43563</v>
      </c>
      <c r="GL191" s="1280" t="s">
        <v>1534</v>
      </c>
      <c r="GM191" s="177"/>
      <c r="GN191" s="1210" t="s">
        <v>760</v>
      </c>
      <c r="GO191" s="166"/>
      <c r="GP191" s="179">
        <v>0.19064193920000003</v>
      </c>
      <c r="GQ191" s="166"/>
      <c r="GR191" s="1050"/>
      <c r="GS191" s="1050"/>
      <c r="GT191" s="1050"/>
      <c r="GU191" s="122"/>
      <c r="HI191" s="991"/>
      <c r="HJ191" s="991"/>
      <c r="HK191" s="991"/>
      <c r="HL191" s="991"/>
      <c r="HM191" s="991"/>
      <c r="HN191" s="991"/>
      <c r="HO191" s="1022"/>
      <c r="HP191" s="1022"/>
      <c r="HQ191" s="991"/>
      <c r="HR191" s="991"/>
      <c r="HS191" s="991"/>
      <c r="HT191" s="991"/>
      <c r="HU191" s="991"/>
      <c r="HV191" s="991"/>
      <c r="HW191" s="991"/>
      <c r="HX191" s="991"/>
      <c r="HY191" s="991"/>
      <c r="HZ191" s="991"/>
      <c r="IA191" s="991"/>
      <c r="IB191" s="1022"/>
      <c r="IC191" s="991"/>
      <c r="ID191" s="991"/>
      <c r="IE191" s="991"/>
      <c r="IF191" s="991"/>
      <c r="IG191" s="991"/>
      <c r="IH191" s="991"/>
      <c r="II191" s="991"/>
      <c r="IJ191" s="991"/>
      <c r="IK191" s="1022"/>
      <c r="IL191" s="991"/>
      <c r="IM191" s="991"/>
      <c r="IN191" s="1022"/>
      <c r="IO191" s="991"/>
      <c r="IP191" s="991"/>
      <c r="IQ191" s="991"/>
      <c r="IR191" s="991"/>
      <c r="IS191" s="991"/>
      <c r="IT191" s="1022"/>
      <c r="IU191" s="991"/>
      <c r="IV191" s="991"/>
      <c r="IW191" s="991"/>
      <c r="IX191" s="991"/>
      <c r="IY191" s="991"/>
      <c r="IZ191" s="991"/>
      <c r="JA191" s="991"/>
      <c r="JB191" s="991"/>
      <c r="JC191" s="991"/>
      <c r="JD191" s="991"/>
      <c r="JE191" s="991"/>
      <c r="JF191" s="991"/>
      <c r="JG191" s="125"/>
      <c r="JH191" s="125"/>
      <c r="JI191" s="125"/>
      <c r="JJ191" s="1050"/>
      <c r="JK191" s="1050"/>
      <c r="JL191" s="1050"/>
      <c r="JM191" s="1050"/>
      <c r="JN191" s="1050"/>
      <c r="JO191" s="1050"/>
      <c r="JP191" s="1050"/>
      <c r="JQ191" s="1050"/>
      <c r="JR191" s="1050"/>
      <c r="JS191" s="1050"/>
      <c r="JT191" s="1050"/>
      <c r="JU191" s="1050"/>
      <c r="JV191" s="1050"/>
      <c r="JW191" s="1050"/>
      <c r="JX191" s="1050"/>
      <c r="JY191" s="1216"/>
      <c r="JZ191" s="1050"/>
      <c r="KA191" s="1050"/>
      <c r="KB191" s="1050"/>
      <c r="KC191" s="1050"/>
      <c r="KD191" s="1050"/>
      <c r="KE191" s="1050"/>
      <c r="KF191" s="1050"/>
      <c r="KG191" s="1050"/>
      <c r="KH191" s="1050"/>
      <c r="KI191" s="1050"/>
      <c r="KJ191" s="1050"/>
      <c r="KK191" s="1050"/>
      <c r="KL191" s="1050"/>
      <c r="KM191" s="1050"/>
      <c r="KN191" s="1050"/>
      <c r="KO191" s="1050"/>
      <c r="KP191" s="1050"/>
      <c r="KQ191" s="1050"/>
      <c r="KR191" s="1050"/>
      <c r="KS191" s="1050"/>
      <c r="KT191" s="1050"/>
      <c r="KU191" s="1050"/>
      <c r="KV191" s="1050"/>
      <c r="KW191" s="1050"/>
      <c r="KX191" s="1050"/>
      <c r="KY191" s="1050"/>
      <c r="KZ191" s="1050"/>
      <c r="LA191" s="1050"/>
      <c r="LB191" s="1050"/>
      <c r="LC191" s="1050"/>
      <c r="LD191" s="1050"/>
      <c r="LE191" s="125"/>
      <c r="LF191" s="125"/>
      <c r="LG191" s="125"/>
      <c r="LH191" s="125"/>
      <c r="LI191" s="125"/>
      <c r="LJ191" s="125"/>
      <c r="LK191" s="125"/>
      <c r="LL191" s="125"/>
      <c r="LM191" s="125"/>
      <c r="LN191" s="125"/>
      <c r="LO191" s="125"/>
      <c r="LP191" s="125"/>
      <c r="LQ191" s="125"/>
      <c r="LR191" s="175"/>
      <c r="LS191" s="175"/>
      <c r="LT191" s="175"/>
      <c r="LU191" s="175"/>
      <c r="LV191" s="175"/>
      <c r="LW191" s="175"/>
      <c r="LX191" s="175"/>
      <c r="LY191" s="183"/>
      <c r="LZ191" s="183"/>
    </row>
    <row r="192" spans="1:338" hidden="1">
      <c r="A192" s="122">
        <v>213</v>
      </c>
      <c r="B192" s="122">
        <f>COUNTIFS($D$3:D192,D192,$F$3:F192,F192)</f>
        <v>1</v>
      </c>
      <c r="C192" s="184">
        <v>11103</v>
      </c>
      <c r="D192" s="398" t="s">
        <v>1672</v>
      </c>
      <c r="E192" s="188" t="s">
        <v>877</v>
      </c>
      <c r="F192" s="187">
        <v>415601431</v>
      </c>
      <c r="G192" s="125">
        <v>78</v>
      </c>
      <c r="H192" s="398" t="s">
        <v>1673</v>
      </c>
      <c r="I192" s="389" t="s">
        <v>476</v>
      </c>
      <c r="J192" s="751" t="s">
        <v>1501</v>
      </c>
      <c r="K192" s="188" t="s">
        <v>478</v>
      </c>
      <c r="L192" s="125">
        <v>5</v>
      </c>
      <c r="M192" s="188" t="s">
        <v>988</v>
      </c>
      <c r="N192" s="188" t="s">
        <v>684</v>
      </c>
      <c r="O192" s="125"/>
      <c r="P192" s="125" t="s">
        <v>963</v>
      </c>
      <c r="Q192" s="553"/>
      <c r="R192" s="553"/>
      <c r="S192" s="535"/>
      <c r="T192" s="535"/>
      <c r="U192" s="535"/>
      <c r="V192" s="763" t="s">
        <v>964</v>
      </c>
      <c r="W192" s="750"/>
      <c r="X192" s="535"/>
      <c r="Y192" s="547"/>
      <c r="Z192" s="1007"/>
      <c r="AA192" s="125" t="s">
        <v>1196</v>
      </c>
      <c r="AB192" s="125"/>
      <c r="AC192" s="1014">
        <v>529.70000000000005</v>
      </c>
      <c r="AD192" s="1014">
        <v>2600</v>
      </c>
      <c r="AE192" s="993"/>
      <c r="AF192" s="993"/>
      <c r="AG192" s="993" t="s">
        <v>1644</v>
      </c>
      <c r="AH192" s="1014">
        <v>150</v>
      </c>
      <c r="AI192"/>
      <c r="AO192" s="1024">
        <v>36.4</v>
      </c>
      <c r="AP192" s="137">
        <v>10.1</v>
      </c>
      <c r="AQ192" s="138">
        <v>49.7</v>
      </c>
      <c r="AR192" s="139">
        <f t="shared" si="95"/>
        <v>96.2</v>
      </c>
      <c r="AS192" s="140">
        <f t="shared" si="96"/>
        <v>3.6039603960396041</v>
      </c>
      <c r="AT192" s="141">
        <f t="shared" si="97"/>
        <v>179.11683168316833</v>
      </c>
      <c r="AU192" s="142">
        <f t="shared" si="98"/>
        <v>0.60869565217391297</v>
      </c>
      <c r="AV192" s="143">
        <v>29.447600000000001</v>
      </c>
      <c r="AW192" s="143">
        <f>95-AY192</f>
        <v>80.900000000000006</v>
      </c>
      <c r="AX192" s="144">
        <v>5.1324000000000005</v>
      </c>
      <c r="AY192" s="143">
        <v>14.1</v>
      </c>
      <c r="AZ192" s="122" t="s">
        <v>487</v>
      </c>
      <c r="BA192" s="204">
        <v>4.2953020134228188</v>
      </c>
      <c r="BB192" s="147" t="s">
        <v>487</v>
      </c>
      <c r="BC192" s="158">
        <v>0.6</v>
      </c>
      <c r="BG192" s="233">
        <v>10050</v>
      </c>
      <c r="BH192" s="122" t="s">
        <v>487</v>
      </c>
      <c r="BI192" s="234" t="s">
        <v>487</v>
      </c>
      <c r="BJ192" s="122">
        <v>65.5</v>
      </c>
      <c r="BK192" s="122">
        <v>34.5</v>
      </c>
      <c r="BL192" s="150">
        <f>BJ192/BK192</f>
        <v>1.8985507246376812</v>
      </c>
      <c r="BM192" s="206">
        <v>1.2</v>
      </c>
      <c r="BN192" s="153">
        <f>BM192*100/AO192</f>
        <v>3.296703296703297</v>
      </c>
      <c r="BO192" s="122" t="s">
        <v>487</v>
      </c>
      <c r="BP192" s="122">
        <v>26.4</v>
      </c>
      <c r="BQ192" s="147">
        <v>32.200000000000003</v>
      </c>
      <c r="BR192" s="158">
        <v>40345</v>
      </c>
      <c r="BS192" s="153" t="s">
        <v>487</v>
      </c>
      <c r="BT192" s="158">
        <v>41</v>
      </c>
      <c r="BU192" s="158">
        <v>5279</v>
      </c>
      <c r="BV192" s="153">
        <f>100-BT192</f>
        <v>59</v>
      </c>
      <c r="BW192" s="1050" t="s">
        <v>487</v>
      </c>
      <c r="BX192" s="158" t="s">
        <v>487</v>
      </c>
      <c r="BY192" s="145" t="s">
        <v>487</v>
      </c>
      <c r="BZ192" s="158" t="s">
        <v>487</v>
      </c>
      <c r="CA192" s="145" t="s">
        <v>487</v>
      </c>
      <c r="CB192" s="158" t="s">
        <v>487</v>
      </c>
      <c r="CC192" s="145" t="s">
        <v>487</v>
      </c>
      <c r="CD192" s="158">
        <v>0.3</v>
      </c>
      <c r="CE192" s="151"/>
      <c r="CF192" s="151"/>
      <c r="CG192" s="151"/>
      <c r="CH192" s="151"/>
      <c r="CI192" s="151"/>
      <c r="CJ192" s="151"/>
      <c r="CK192" s="151"/>
      <c r="CM192" s="145"/>
      <c r="CN192" s="145"/>
      <c r="CO192" s="145"/>
      <c r="CT192" s="145" t="s">
        <v>487</v>
      </c>
      <c r="CU192" s="236"/>
      <c r="CV192" s="236"/>
      <c r="CW192" s="145"/>
      <c r="CX192" s="145"/>
      <c r="CZ192" s="145"/>
      <c r="DA192" s="209">
        <v>3</v>
      </c>
      <c r="DB192" s="237" t="s">
        <v>685</v>
      </c>
      <c r="DC192" s="383"/>
      <c r="DE192" s="125"/>
      <c r="DF192" s="125"/>
      <c r="DG192" s="125"/>
      <c r="DH192" s="414"/>
      <c r="DI192" s="125" t="s">
        <v>515</v>
      </c>
      <c r="DJ192" s="267" t="s">
        <v>507</v>
      </c>
      <c r="DK192" s="166">
        <v>2</v>
      </c>
      <c r="DL192" s="166"/>
      <c r="DM192" s="166" t="s">
        <v>476</v>
      </c>
      <c r="DN192" s="166" t="s">
        <v>686</v>
      </c>
      <c r="DO192" s="166">
        <v>0</v>
      </c>
      <c r="DP192" s="1275">
        <v>43633</v>
      </c>
      <c r="DQ192" s="166"/>
      <c r="DR192" s="165" t="s">
        <v>490</v>
      </c>
      <c r="DS192" s="125" t="s">
        <v>490</v>
      </c>
      <c r="DT192" s="125" t="s">
        <v>490</v>
      </c>
      <c r="DU192" s="125" t="s">
        <v>490</v>
      </c>
      <c r="DV192" s="125" t="s">
        <v>490</v>
      </c>
      <c r="DW192" s="125" t="s">
        <v>490</v>
      </c>
      <c r="DX192" s="125" t="s">
        <v>490</v>
      </c>
      <c r="DY192" s="125" t="s">
        <v>490</v>
      </c>
      <c r="DZ192" s="125" t="s">
        <v>490</v>
      </c>
      <c r="EA192" s="125" t="s">
        <v>490</v>
      </c>
      <c r="EB192" s="122" t="s">
        <v>490</v>
      </c>
      <c r="EC192" s="242"/>
      <c r="ED192" s="242"/>
      <c r="EE192" s="166">
        <v>5</v>
      </c>
      <c r="EF192" s="166">
        <v>10</v>
      </c>
      <c r="EG192" s="166">
        <v>2</v>
      </c>
      <c r="EH192" s="166">
        <v>0</v>
      </c>
      <c r="EI192" s="166">
        <v>166</v>
      </c>
      <c r="EJ192" s="166">
        <v>86</v>
      </c>
      <c r="EK192" s="167">
        <v>31.2</v>
      </c>
      <c r="EL192" s="374">
        <v>3</v>
      </c>
      <c r="EM192" s="166"/>
      <c r="EN192" s="166">
        <v>4</v>
      </c>
      <c r="EO192" s="166">
        <v>3</v>
      </c>
      <c r="EP192" s="242"/>
      <c r="EQ192" s="176"/>
      <c r="ER192" s="559">
        <v>11103</v>
      </c>
      <c r="ES192" s="560">
        <v>75</v>
      </c>
      <c r="ET192" s="560">
        <v>1360930</v>
      </c>
      <c r="EU192" s="560">
        <v>4000</v>
      </c>
      <c r="EV192" s="560">
        <v>38220</v>
      </c>
      <c r="EW192" s="561">
        <v>2784</v>
      </c>
      <c r="EX192" s="562">
        <f>EW192/EU192*EV192/ES192</f>
        <v>354.6816</v>
      </c>
      <c r="EY192" s="563">
        <f>L192*EX192</f>
        <v>1773.4079999999999</v>
      </c>
      <c r="EZ192" s="441"/>
      <c r="FA192" s="175"/>
      <c r="FB192" s="175"/>
      <c r="FC192" s="175"/>
      <c r="FD192" s="564"/>
      <c r="FE192" s="565"/>
      <c r="FF192" s="565"/>
      <c r="FG192" s="566"/>
      <c r="FH192" s="614"/>
      <c r="FI192" s="518"/>
      <c r="FJ192" s="519"/>
      <c r="FK192" s="1017"/>
      <c r="FL192" s="133"/>
      <c r="FM192" s="122"/>
      <c r="FN192" s="213">
        <f>AC192/1000</f>
        <v>0.52970000000000006</v>
      </c>
      <c r="FP192" s="141">
        <f>EW192*100/ET192</f>
        <v>0.20456599531202926</v>
      </c>
      <c r="FQ192" s="247">
        <f>EX192/1000</f>
        <v>0.35468159999999999</v>
      </c>
      <c r="FR192" s="222"/>
      <c r="FS192" s="222"/>
      <c r="FT192" s="223"/>
      <c r="FU192" s="223"/>
      <c r="FV192" s="223"/>
      <c r="FW192" s="166">
        <v>0</v>
      </c>
      <c r="FX192" s="166">
        <v>6</v>
      </c>
      <c r="FY192" s="166">
        <v>1</v>
      </c>
      <c r="FZ192" s="877"/>
      <c r="GA192" s="166">
        <v>0</v>
      </c>
      <c r="GB192" s="345"/>
      <c r="GC192" s="242"/>
      <c r="GD192" s="166">
        <v>1</v>
      </c>
      <c r="GE192" s="375">
        <v>43633</v>
      </c>
      <c r="GF192" s="345" t="s">
        <v>1521</v>
      </c>
      <c r="GG192" s="316"/>
      <c r="GH192" s="877"/>
      <c r="GI192" s="881" t="s">
        <v>951</v>
      </c>
      <c r="GJ192" s="1278">
        <f>DATEDIF(DP192,GK192,"m")</f>
        <v>0</v>
      </c>
      <c r="GK192" s="1279">
        <v>43633</v>
      </c>
      <c r="GL192" s="1280" t="s">
        <v>1534</v>
      </c>
      <c r="GM192" s="177"/>
      <c r="GN192" s="1147"/>
      <c r="GO192" s="879"/>
      <c r="GP192" s="876">
        <v>0.4852353852820992</v>
      </c>
      <c r="GQ192" s="879"/>
      <c r="GR192" s="1150"/>
      <c r="GS192" s="1150"/>
      <c r="GT192" s="1150"/>
      <c r="GU192" s="880"/>
      <c r="GV192" s="316"/>
      <c r="GW192" s="316"/>
      <c r="GX192" s="316"/>
      <c r="GY192" s="316"/>
      <c r="GZ192" s="316"/>
      <c r="HA192" s="316"/>
      <c r="HB192" s="316"/>
      <c r="HC192" s="316"/>
      <c r="HD192" s="316"/>
      <c r="HE192" s="316"/>
      <c r="HF192" s="316"/>
      <c r="HG192" s="316"/>
      <c r="HH192" s="316"/>
      <c r="HI192" s="1209"/>
      <c r="HJ192" s="1209"/>
      <c r="HK192" s="1209"/>
      <c r="HL192" s="1209"/>
      <c r="HM192" s="1209"/>
      <c r="HN192" s="1209"/>
      <c r="HO192" s="1273"/>
      <c r="HP192" s="1273"/>
      <c r="HQ192" s="1209"/>
      <c r="HR192" s="1209"/>
      <c r="HS192" s="1209"/>
      <c r="HT192" s="1209"/>
      <c r="HU192" s="1209"/>
      <c r="HV192" s="1209"/>
      <c r="HW192" s="1209"/>
      <c r="HX192" s="1209"/>
      <c r="HY192" s="1209"/>
      <c r="HZ192" s="1209"/>
      <c r="IA192" s="1209"/>
      <c r="IB192" s="1273"/>
      <c r="IC192" s="1209"/>
      <c r="ID192" s="1209"/>
      <c r="IE192" s="1209"/>
      <c r="IF192" s="1209"/>
      <c r="IG192" s="1209"/>
      <c r="IH192" s="1209"/>
      <c r="II192" s="1209"/>
      <c r="IJ192" s="1209"/>
      <c r="IK192" s="1273"/>
      <c r="IL192" s="1209"/>
      <c r="IM192" s="1209"/>
      <c r="IN192" s="1273"/>
      <c r="IO192" s="1209"/>
      <c r="IP192" s="1209"/>
      <c r="IQ192" s="1209"/>
      <c r="IR192" s="1209"/>
      <c r="IS192" s="1209"/>
      <c r="IT192" s="1273"/>
      <c r="IU192" s="1209"/>
      <c r="IV192" s="1209"/>
      <c r="IW192" s="1209"/>
      <c r="IX192" s="1209"/>
      <c r="IY192" s="1209"/>
      <c r="IZ192" s="1209"/>
      <c r="JA192" s="1209"/>
      <c r="JB192" s="1209"/>
      <c r="JC192" s="1209"/>
      <c r="JD192" s="1209"/>
      <c r="JE192" s="1209"/>
      <c r="JF192" s="1209"/>
      <c r="JG192" s="316"/>
      <c r="JH192" s="316"/>
      <c r="JI192" s="316"/>
      <c r="JJ192" s="993"/>
      <c r="JK192" s="993"/>
      <c r="JL192" s="993"/>
      <c r="JM192" s="993"/>
      <c r="JN192" s="993"/>
      <c r="JO192" s="993"/>
      <c r="JP192" s="993"/>
      <c r="JQ192" s="993"/>
      <c r="JR192" s="993"/>
      <c r="JS192" s="993"/>
      <c r="JT192" s="993"/>
      <c r="JU192" s="993"/>
      <c r="JV192" s="993"/>
      <c r="JW192" s="993"/>
      <c r="JX192" s="993"/>
      <c r="JY192" s="993"/>
      <c r="JZ192" s="993"/>
      <c r="KA192" s="993"/>
      <c r="KB192" s="993"/>
      <c r="KC192" s="993"/>
      <c r="KD192" s="993"/>
      <c r="KE192" s="993"/>
      <c r="KF192" s="993"/>
      <c r="KG192" s="993"/>
      <c r="KH192" s="993"/>
      <c r="KI192" s="993"/>
      <c r="KJ192" s="993"/>
      <c r="KK192" s="993"/>
      <c r="KL192" s="993"/>
      <c r="KM192" s="993"/>
      <c r="KN192" s="993"/>
      <c r="KO192" s="993"/>
      <c r="KP192" s="993"/>
      <c r="KQ192" s="993"/>
      <c r="KR192" s="993"/>
      <c r="KS192" s="993"/>
      <c r="KT192" s="993"/>
      <c r="KU192" s="993"/>
      <c r="KV192" s="993"/>
      <c r="KW192" s="993"/>
      <c r="KX192" s="993"/>
      <c r="KY192" s="993"/>
      <c r="KZ192" s="993"/>
      <c r="LA192" s="993"/>
      <c r="LB192" s="993"/>
      <c r="LC192" s="993"/>
      <c r="LD192" s="993"/>
      <c r="LE192" s="879"/>
      <c r="LF192" s="1441"/>
      <c r="LG192" s="1441"/>
      <c r="LH192" s="1441"/>
      <c r="LI192" s="1441"/>
      <c r="LJ192" s="1441"/>
      <c r="LK192" s="1441"/>
      <c r="LL192" s="1441"/>
      <c r="LM192" s="1441"/>
      <c r="LN192" s="1441"/>
      <c r="LO192" s="1441"/>
      <c r="LP192" s="1441"/>
      <c r="LQ192" s="1441"/>
      <c r="LR192" s="175"/>
      <c r="LS192" s="175"/>
      <c r="LT192" s="175"/>
      <c r="LU192" s="175"/>
      <c r="LV192" s="175"/>
      <c r="LW192" s="175"/>
      <c r="LX192" s="175"/>
      <c r="LY192" s="183"/>
      <c r="LZ192" s="183"/>
    </row>
    <row r="193" spans="1:338" hidden="1">
      <c r="A193" s="122">
        <v>126</v>
      </c>
      <c r="B193" s="122">
        <f>COUNTIFS($D$3:D193,D193,$F$3:F193,F193)</f>
        <v>2</v>
      </c>
      <c r="C193" s="184">
        <v>10542</v>
      </c>
      <c r="D193" s="398" t="s">
        <v>938</v>
      </c>
      <c r="E193" s="188" t="s">
        <v>621</v>
      </c>
      <c r="F193" s="188">
        <v>5712091671</v>
      </c>
      <c r="G193" s="125">
        <f>LEFT(H193,4)-CONCATENATE(19,LEFT(F193,2))</f>
        <v>62</v>
      </c>
      <c r="H193" s="398" t="s">
        <v>952</v>
      </c>
      <c r="I193" s="389" t="s">
        <v>476</v>
      </c>
      <c r="J193" s="504" t="s">
        <v>477</v>
      </c>
      <c r="K193" s="188" t="s">
        <v>478</v>
      </c>
      <c r="L193" s="125">
        <v>57</v>
      </c>
      <c r="M193" s="188" t="s">
        <v>614</v>
      </c>
      <c r="N193" s="188" t="s">
        <v>490</v>
      </c>
      <c r="O193" s="125"/>
      <c r="P193" s="125" t="s">
        <v>953</v>
      </c>
      <c r="Q193" s="125"/>
      <c r="R193" s="125"/>
      <c r="S193" s="530" t="s">
        <v>598</v>
      </c>
      <c r="T193" s="530" t="s">
        <v>523</v>
      </c>
      <c r="U193" s="530" t="s">
        <v>484</v>
      </c>
      <c r="V193" s="609" t="s">
        <v>599</v>
      </c>
      <c r="W193" s="530" t="s">
        <v>506</v>
      </c>
      <c r="X193" s="611" t="s">
        <v>484</v>
      </c>
      <c r="Y193" s="611" t="s">
        <v>484</v>
      </c>
      <c r="Z193" s="1095" t="s">
        <v>550</v>
      </c>
      <c r="AA193" s="125"/>
      <c r="AB193" s="125"/>
      <c r="AC193" s="1015">
        <v>28455</v>
      </c>
      <c r="AD193" s="1016">
        <v>2137</v>
      </c>
      <c r="AE193" s="1015" t="s">
        <v>484</v>
      </c>
      <c r="AF193" s="1015" t="s">
        <v>484</v>
      </c>
      <c r="AG193" s="1018" t="s">
        <v>485</v>
      </c>
      <c r="AH193" s="1015">
        <v>3000</v>
      </c>
      <c r="AO193" s="1024">
        <v>55.5</v>
      </c>
      <c r="AP193" s="137">
        <v>32.1</v>
      </c>
      <c r="AQ193" s="138">
        <v>12</v>
      </c>
      <c r="AR193" s="139">
        <f t="shared" si="95"/>
        <v>99.6</v>
      </c>
      <c r="AS193" s="140">
        <f t="shared" si="96"/>
        <v>1.7289719626168223</v>
      </c>
      <c r="AT193" s="141">
        <f t="shared" si="97"/>
        <v>20.747663551401867</v>
      </c>
      <c r="AU193" s="142">
        <f t="shared" si="98"/>
        <v>1.2585034013605443</v>
      </c>
      <c r="AV193" s="143">
        <v>50.671499999999995</v>
      </c>
      <c r="AW193" s="143">
        <f>95-AY193</f>
        <v>91.3</v>
      </c>
      <c r="AX193" s="144">
        <v>2.0535000000000001</v>
      </c>
      <c r="AY193" s="143">
        <v>3.7</v>
      </c>
      <c r="AZ193" s="149" t="s">
        <v>487</v>
      </c>
      <c r="BA193" s="259">
        <v>19.829999999999998</v>
      </c>
      <c r="BB193" s="147">
        <v>0.09</v>
      </c>
      <c r="BC193" s="320" t="s">
        <v>487</v>
      </c>
      <c r="BG193" s="145"/>
      <c r="BH193" s="135">
        <v>517</v>
      </c>
      <c r="BI193" s="234">
        <v>1.1200000000000001</v>
      </c>
      <c r="BJ193" s="122">
        <v>39.9</v>
      </c>
      <c r="BK193" s="122">
        <v>60.1</v>
      </c>
      <c r="BL193" s="150">
        <f>BJ193/BK193</f>
        <v>0.66389351081530779</v>
      </c>
      <c r="BM193" s="206">
        <v>0.9</v>
      </c>
      <c r="BN193" s="153">
        <f>BM193*100/AO193</f>
        <v>1.6216216216216217</v>
      </c>
      <c r="BO193" s="149" t="s">
        <v>487</v>
      </c>
      <c r="BP193" s="143">
        <v>53.1</v>
      </c>
      <c r="BQ193" s="234">
        <v>67.94</v>
      </c>
      <c r="BR193" s="174">
        <v>48217.910447761191</v>
      </c>
      <c r="BS193" s="153">
        <f>BX193+BZ193</f>
        <v>55.3</v>
      </c>
      <c r="BT193" s="158">
        <v>91.3</v>
      </c>
      <c r="BU193" s="174">
        <v>13391.272727272728</v>
      </c>
      <c r="BV193" s="153">
        <f>100-BT193</f>
        <v>8.7000000000000028</v>
      </c>
      <c r="BW193" s="1039">
        <f>BY193+CA193+CC193</f>
        <v>29.082599999999999</v>
      </c>
      <c r="BX193" s="158">
        <v>26.8</v>
      </c>
      <c r="BY193" s="145">
        <f>BX193*AP193/100</f>
        <v>8.6028000000000002</v>
      </c>
      <c r="BZ193" s="158">
        <v>28.5</v>
      </c>
      <c r="CA193" s="145">
        <f>BZ193*AP193/100</f>
        <v>9.1485000000000003</v>
      </c>
      <c r="CB193" s="158">
        <v>35.299999999999997</v>
      </c>
      <c r="CC193" s="145">
        <f>CB193*AP193/100</f>
        <v>11.331299999999999</v>
      </c>
      <c r="CD193" s="158">
        <v>0.86</v>
      </c>
      <c r="CJ193" s="122">
        <v>67.599999999999994</v>
      </c>
      <c r="CK193" s="135">
        <v>6319.4067796610161</v>
      </c>
      <c r="CL193" s="143">
        <f>BX193/BZ193</f>
        <v>0.94035087719298249</v>
      </c>
      <c r="CM193" s="145"/>
      <c r="CN193" s="145"/>
      <c r="CO193" s="145"/>
      <c r="CT193" s="145"/>
      <c r="CU193" s="236"/>
      <c r="CV193" s="236"/>
      <c r="CW193" s="145"/>
      <c r="CX193" s="145"/>
      <c r="CZ193" s="145"/>
      <c r="DA193" s="209">
        <v>3</v>
      </c>
      <c r="DB193" s="237" t="s">
        <v>600</v>
      </c>
      <c r="DC193" s="383"/>
      <c r="DD193" s="266" t="s">
        <v>954</v>
      </c>
      <c r="DE193" s="125"/>
      <c r="DF193" s="125"/>
      <c r="DG193" s="125"/>
      <c r="DH193" s="414"/>
      <c r="DI193" s="125" t="s">
        <v>489</v>
      </c>
      <c r="DJ193" s="361" t="s">
        <v>485</v>
      </c>
      <c r="DK193" s="166">
        <v>2</v>
      </c>
      <c r="DL193" s="166"/>
      <c r="DM193" s="166" t="s">
        <v>476</v>
      </c>
      <c r="DN193" s="164">
        <v>0</v>
      </c>
      <c r="DO193" s="166">
        <v>0</v>
      </c>
      <c r="DP193" s="166"/>
      <c r="DQ193" s="166"/>
      <c r="DR193" s="165" t="s">
        <v>490</v>
      </c>
      <c r="DS193" s="125" t="s">
        <v>490</v>
      </c>
      <c r="DT193" s="125">
        <v>136</v>
      </c>
      <c r="DU193" s="125">
        <v>14</v>
      </c>
      <c r="DV193" s="125">
        <v>86</v>
      </c>
      <c r="DW193" s="125" t="s">
        <v>490</v>
      </c>
      <c r="DX193" s="125" t="s">
        <v>490</v>
      </c>
      <c r="DY193" s="125" t="s">
        <v>490</v>
      </c>
      <c r="DZ193" s="125" t="s">
        <v>490</v>
      </c>
      <c r="EA193" s="125">
        <v>0</v>
      </c>
      <c r="EC193" s="166">
        <v>1</v>
      </c>
      <c r="ED193" s="166"/>
      <c r="EE193" s="166">
        <v>57</v>
      </c>
      <c r="EF193" s="166">
        <v>100</v>
      </c>
      <c r="EG193" s="163">
        <v>3</v>
      </c>
      <c r="EH193" s="166">
        <v>1</v>
      </c>
      <c r="EI193" s="166"/>
      <c r="EJ193" s="166">
        <v>99</v>
      </c>
      <c r="EK193" s="167"/>
      <c r="EL193" s="374">
        <v>1</v>
      </c>
      <c r="EM193" s="166"/>
      <c r="EN193" s="166">
        <v>3</v>
      </c>
      <c r="EO193" s="166">
        <v>2</v>
      </c>
      <c r="EP193" s="242"/>
      <c r="EQ193" s="1230">
        <v>43537</v>
      </c>
      <c r="ER193" s="628">
        <v>10542</v>
      </c>
      <c r="ES193" s="682">
        <v>73</v>
      </c>
      <c r="ET193" s="611">
        <v>125836</v>
      </c>
      <c r="EU193" s="611">
        <v>2</v>
      </c>
      <c r="EV193" s="600">
        <v>3447.5616438356165</v>
      </c>
      <c r="EW193" s="612">
        <v>2656</v>
      </c>
      <c r="EX193" s="613">
        <v>72.767123287671239</v>
      </c>
      <c r="EY193" s="563">
        <v>4147.7260273972606</v>
      </c>
      <c r="EZ193" s="441"/>
      <c r="FA193" s="175"/>
      <c r="FB193" s="175"/>
      <c r="FC193" s="175"/>
      <c r="FD193" s="564"/>
      <c r="FE193" s="565"/>
      <c r="FF193" s="565"/>
      <c r="FG193" s="566"/>
      <c r="FH193" s="614"/>
      <c r="FI193" s="518"/>
      <c r="FJ193" s="519"/>
      <c r="FK193" s="1017"/>
      <c r="FL193" s="133"/>
      <c r="FM193" s="172">
        <f>EW193*100/ET193</f>
        <v>2.1106837470993991</v>
      </c>
      <c r="FN193" s="213">
        <f>EX193/1000</f>
        <v>7.2767123287671237E-2</v>
      </c>
      <c r="FP193" s="172">
        <v>2.1106837470993991</v>
      </c>
      <c r="FQ193" s="213">
        <v>7.2767123287671237E-2</v>
      </c>
      <c r="FR193" s="222">
        <f>DT193/EX193</f>
        <v>1.8689759036144578</v>
      </c>
      <c r="FS193" s="174">
        <v>50</v>
      </c>
      <c r="FT193" s="223" t="s">
        <v>536</v>
      </c>
      <c r="FU193" s="223"/>
      <c r="FV193" s="223" t="s">
        <v>955</v>
      </c>
      <c r="FW193" s="166">
        <v>0</v>
      </c>
      <c r="FX193" s="166">
        <v>2</v>
      </c>
      <c r="FY193" s="166">
        <v>1</v>
      </c>
      <c r="FZ193" s="345" t="s">
        <v>956</v>
      </c>
      <c r="GA193" s="166">
        <v>1</v>
      </c>
      <c r="GB193" s="375">
        <v>43537</v>
      </c>
      <c r="GC193" s="242" t="s">
        <v>497</v>
      </c>
      <c r="GD193" s="166">
        <v>1</v>
      </c>
      <c r="GE193" s="166" t="s">
        <v>955</v>
      </c>
      <c r="GF193" s="345"/>
      <c r="GG193" s="166">
        <v>0</v>
      </c>
      <c r="GH193" s="345">
        <v>0</v>
      </c>
      <c r="GI193" s="345" t="s">
        <v>957</v>
      </c>
      <c r="GJ193" s="1209"/>
      <c r="GK193" s="214">
        <v>43551</v>
      </c>
      <c r="GL193" s="1260" t="s">
        <v>497</v>
      </c>
      <c r="GM193" s="1231">
        <f>DATEDIF(EQ193,GK193,"m")</f>
        <v>0</v>
      </c>
      <c r="GN193" s="1210" t="s">
        <v>734</v>
      </c>
      <c r="GO193" s="349">
        <v>0.19728418749999996</v>
      </c>
      <c r="GP193" s="348">
        <v>0.14087420821734911</v>
      </c>
      <c r="GQ193" s="349">
        <v>0.49932372800000074</v>
      </c>
      <c r="GR193" s="1087"/>
      <c r="GS193" s="992">
        <v>4.1680000000000001</v>
      </c>
      <c r="GT193" s="1087"/>
      <c r="GU193" s="122"/>
      <c r="HI193" s="991"/>
      <c r="HJ193" s="991"/>
      <c r="HK193" s="991"/>
      <c r="HL193" s="991"/>
      <c r="HM193" s="991"/>
      <c r="HN193" s="991"/>
      <c r="HO193" s="1022"/>
      <c r="HP193" s="1022"/>
      <c r="HQ193" s="991"/>
      <c r="HR193" s="991"/>
      <c r="HS193" s="991"/>
      <c r="HT193" s="991"/>
      <c r="HU193" s="991"/>
      <c r="HV193" s="991"/>
      <c r="HW193" s="991"/>
      <c r="HX193" s="991"/>
      <c r="HY193" s="991"/>
      <c r="HZ193" s="991"/>
      <c r="IA193" s="991"/>
      <c r="IB193" s="1022"/>
      <c r="IC193" s="991"/>
      <c r="ID193" s="991"/>
      <c r="IE193" s="991"/>
      <c r="IF193" s="991"/>
      <c r="IG193" s="991"/>
      <c r="IH193" s="991"/>
      <c r="II193" s="991"/>
      <c r="IJ193" s="991"/>
      <c r="IK193" s="1022"/>
      <c r="IL193" s="991"/>
      <c r="IM193" s="991"/>
      <c r="IN193" s="1022"/>
      <c r="IO193" s="991"/>
      <c r="IP193" s="991"/>
      <c r="IQ193" s="991"/>
      <c r="IR193" s="991"/>
      <c r="IS193" s="991"/>
      <c r="IT193" s="1022"/>
      <c r="IU193" s="991"/>
      <c r="IV193" s="991"/>
      <c r="IW193" s="991"/>
      <c r="IX193" s="991"/>
      <c r="IY193" s="991"/>
      <c r="IZ193" s="991"/>
      <c r="JA193" s="991"/>
      <c r="JB193" s="991"/>
      <c r="JC193" s="991"/>
      <c r="JD193" s="991"/>
      <c r="JE193" s="991"/>
      <c r="JF193" s="991"/>
      <c r="JG193" s="991"/>
      <c r="JH193" s="991"/>
      <c r="JI193" s="991"/>
      <c r="JJ193" s="1050">
        <v>17.7</v>
      </c>
      <c r="JK193" s="1050">
        <v>0.44</v>
      </c>
      <c r="JL193" s="1050">
        <v>3050000</v>
      </c>
      <c r="JM193" s="1039">
        <v>12.6</v>
      </c>
      <c r="JN193" s="1039">
        <v>37</v>
      </c>
      <c r="JO193" s="1050">
        <v>2640000</v>
      </c>
      <c r="JP193" s="1214">
        <v>4147.7260273972606</v>
      </c>
      <c r="JQ193" s="1051">
        <f>JM193*JP193/100</f>
        <v>522.61347945205478</v>
      </c>
      <c r="JR193" s="1050">
        <v>1.4</v>
      </c>
      <c r="JS193" s="1050">
        <v>1760000</v>
      </c>
      <c r="JT193" s="1215">
        <f>JN193-JR193</f>
        <v>35.6</v>
      </c>
      <c r="JU193" s="1050">
        <f>JO193-JS193</f>
        <v>880000</v>
      </c>
      <c r="JV193" s="1051">
        <f>JQ193*JN193/100</f>
        <v>193.36698739726026</v>
      </c>
      <c r="JW193" s="1051">
        <f>JR193*JQ193/100</f>
        <v>7.316588712328767</v>
      </c>
      <c r="JX193" s="1051">
        <f>JV193-JW193</f>
        <v>186.05039868493148</v>
      </c>
      <c r="JY193" s="1216">
        <v>28</v>
      </c>
      <c r="JZ193" s="1051">
        <f>JV193/JY193</f>
        <v>6.9059638356164381</v>
      </c>
      <c r="KA193" s="1051">
        <f>JW193/JY193</f>
        <v>0.26130673972602741</v>
      </c>
      <c r="KB193" s="1051">
        <f>JQ193/JY193</f>
        <v>18.664767123287671</v>
      </c>
      <c r="KC193" s="1039">
        <v>11.4</v>
      </c>
      <c r="KD193" s="1039">
        <v>97.3</v>
      </c>
      <c r="KE193" s="1050">
        <v>3155</v>
      </c>
      <c r="KF193" s="1050">
        <v>0.53</v>
      </c>
      <c r="KG193" s="1050">
        <v>2406</v>
      </c>
      <c r="KH193" s="1050">
        <v>60.6</v>
      </c>
      <c r="KI193" s="1050">
        <v>5874</v>
      </c>
      <c r="KJ193" s="1050">
        <v>0.99</v>
      </c>
      <c r="KK193" s="1050">
        <v>8622</v>
      </c>
      <c r="KL193" s="1050">
        <v>95.2</v>
      </c>
      <c r="KM193" s="1050">
        <v>3965</v>
      </c>
      <c r="KN193" s="1050">
        <v>93.9</v>
      </c>
      <c r="KO193" s="1050">
        <v>3213</v>
      </c>
      <c r="KP193" s="1039">
        <v>49.7</v>
      </c>
      <c r="KQ193" s="1050">
        <v>31.9</v>
      </c>
      <c r="KR193" s="1050">
        <v>75.900000000000006</v>
      </c>
      <c r="KS193" s="1050">
        <v>12810</v>
      </c>
      <c r="KT193" s="1050">
        <v>95.9</v>
      </c>
      <c r="KU193" s="1050">
        <v>1659</v>
      </c>
      <c r="KV193" s="1050">
        <v>3.55</v>
      </c>
      <c r="KW193" s="1050">
        <v>3243</v>
      </c>
      <c r="KX193" s="1050">
        <v>78.400000000000006</v>
      </c>
      <c r="KY193" s="1050">
        <v>9979</v>
      </c>
      <c r="KZ193" s="1050">
        <v>0.52</v>
      </c>
      <c r="LA193" s="1050">
        <v>3243</v>
      </c>
      <c r="LB193" s="1050">
        <v>0.35</v>
      </c>
      <c r="LC193" s="1050">
        <v>3253</v>
      </c>
      <c r="LD193" s="1050">
        <v>38.5</v>
      </c>
      <c r="LF193" s="122"/>
      <c r="LG193" s="122"/>
      <c r="LH193" s="122"/>
      <c r="LI193" s="122"/>
      <c r="LJ193" s="122"/>
      <c r="LK193" s="122"/>
      <c r="LL193" s="122"/>
      <c r="LM193" s="122"/>
      <c r="LN193" s="122"/>
      <c r="LO193" s="122"/>
      <c r="LP193" s="122"/>
      <c r="LQ193" s="122"/>
    </row>
    <row r="194" spans="1:338" s="1432" customFormat="1" hidden="1">
      <c r="A194" s="1419">
        <v>204</v>
      </c>
      <c r="B194" s="1419">
        <f>COUNTIFS($D$3:D194,D194,$F$3:F194,F194)</f>
        <v>1</v>
      </c>
      <c r="C194" s="1420">
        <v>11061</v>
      </c>
      <c r="D194" s="1421" t="s">
        <v>1661</v>
      </c>
      <c r="E194" s="1422" t="s">
        <v>1464</v>
      </c>
      <c r="F194" s="1423">
        <v>420116701</v>
      </c>
      <c r="G194" s="360">
        <f>LEFT(H194,4)-CONCATENATE(19,LEFT(F194,2))</f>
        <v>77</v>
      </c>
      <c r="H194" s="1421" t="s">
        <v>1662</v>
      </c>
      <c r="I194" s="1424" t="s">
        <v>476</v>
      </c>
      <c r="J194" s="1425" t="s">
        <v>1501</v>
      </c>
      <c r="K194" s="1422" t="s">
        <v>478</v>
      </c>
      <c r="L194" s="360">
        <v>4</v>
      </c>
      <c r="M194" s="1422" t="s">
        <v>1663</v>
      </c>
      <c r="N194" s="1422" t="s">
        <v>684</v>
      </c>
      <c r="O194" s="125"/>
      <c r="P194" s="125" t="s">
        <v>963</v>
      </c>
      <c r="Q194" s="553"/>
      <c r="R194" s="553"/>
      <c r="S194" s="535"/>
      <c r="T194" s="535"/>
      <c r="U194" s="535"/>
      <c r="V194" s="763" t="s">
        <v>964</v>
      </c>
      <c r="W194" s="750"/>
      <c r="X194" s="535"/>
      <c r="Y194" s="547"/>
      <c r="Z194" s="1007"/>
      <c r="AA194" s="125" t="s">
        <v>1196</v>
      </c>
      <c r="AB194" s="125"/>
      <c r="AC194" s="1014">
        <v>74.3</v>
      </c>
      <c r="AD194" s="1014">
        <v>297</v>
      </c>
      <c r="AE194" s="993"/>
      <c r="AF194" s="993"/>
      <c r="AG194" s="993" t="s">
        <v>1647</v>
      </c>
      <c r="AH194" s="1014">
        <v>100</v>
      </c>
      <c r="AI194" t="s">
        <v>769</v>
      </c>
      <c r="AJ194" s="122"/>
      <c r="AK194" s="232"/>
      <c r="AL194" s="122"/>
      <c r="AM194" s="122"/>
      <c r="AN194" s="122"/>
      <c r="AO194" s="1021" t="s">
        <v>487</v>
      </c>
      <c r="AP194" s="363" t="s">
        <v>487</v>
      </c>
      <c r="AQ194" s="288" t="str">
        <f>DU194</f>
        <v>N</v>
      </c>
      <c r="AR194" s="139" t="s">
        <v>487</v>
      </c>
      <c r="AS194" s="140" t="s">
        <v>487</v>
      </c>
      <c r="AT194" s="141" t="s">
        <v>487</v>
      </c>
      <c r="AU194" s="142" t="s">
        <v>487</v>
      </c>
      <c r="AV194" s="122" t="s">
        <v>487</v>
      </c>
      <c r="AW194" s="145" t="s">
        <v>487</v>
      </c>
      <c r="AX194" s="122" t="s">
        <v>487</v>
      </c>
      <c r="AY194" s="122" t="s">
        <v>487</v>
      </c>
      <c r="AZ194" s="122" t="s">
        <v>487</v>
      </c>
      <c r="BA194" s="143">
        <v>49.5</v>
      </c>
      <c r="BB194" s="147" t="s">
        <v>487</v>
      </c>
      <c r="BC194" s="158" t="s">
        <v>487</v>
      </c>
      <c r="BD194" s="158"/>
      <c r="BE194" s="122"/>
      <c r="BF194" s="122"/>
      <c r="BG194" s="233"/>
      <c r="BH194" s="122" t="s">
        <v>487</v>
      </c>
      <c r="BI194" s="234" t="s">
        <v>487</v>
      </c>
      <c r="BJ194" s="122" t="s">
        <v>487</v>
      </c>
      <c r="BK194" s="122" t="s">
        <v>487</v>
      </c>
      <c r="BL194" s="150" t="s">
        <v>487</v>
      </c>
      <c r="BM194" s="151" t="s">
        <v>487</v>
      </c>
      <c r="BN194" s="122" t="s">
        <v>487</v>
      </c>
      <c r="BO194" s="122" t="s">
        <v>487</v>
      </c>
      <c r="BP194" s="122" t="s">
        <v>487</v>
      </c>
      <c r="BQ194" s="147" t="s">
        <v>487</v>
      </c>
      <c r="BR194" s="158">
        <v>50164</v>
      </c>
      <c r="BS194" s="153" t="s">
        <v>487</v>
      </c>
      <c r="BT194" s="153" t="s">
        <v>487</v>
      </c>
      <c r="BU194" s="153"/>
      <c r="BV194" s="153" t="s">
        <v>487</v>
      </c>
      <c r="BW194" s="1039" t="s">
        <v>487</v>
      </c>
      <c r="BX194" s="153" t="s">
        <v>487</v>
      </c>
      <c r="BY194" s="153" t="s">
        <v>487</v>
      </c>
      <c r="BZ194" s="153" t="s">
        <v>487</v>
      </c>
      <c r="CA194" s="153" t="s">
        <v>487</v>
      </c>
      <c r="CB194" s="153" t="s">
        <v>487</v>
      </c>
      <c r="CC194" s="153" t="s">
        <v>487</v>
      </c>
      <c r="CD194" s="153" t="s">
        <v>487</v>
      </c>
      <c r="CE194" s="142" t="s">
        <v>487</v>
      </c>
      <c r="CF194" s="142" t="s">
        <v>487</v>
      </c>
      <c r="CG194" s="142" t="s">
        <v>487</v>
      </c>
      <c r="CH194" s="142" t="s">
        <v>487</v>
      </c>
      <c r="CI194" s="142" t="s">
        <v>487</v>
      </c>
      <c r="CJ194" s="142" t="s">
        <v>487</v>
      </c>
      <c r="CK194" s="142" t="s">
        <v>487</v>
      </c>
      <c r="CL194" s="153"/>
      <c r="CM194" s="153"/>
      <c r="CN194" s="153"/>
      <c r="CO194" s="153"/>
      <c r="CP194" s="158"/>
      <c r="CQ194" s="122"/>
      <c r="CR194" s="122"/>
      <c r="CS194" s="122"/>
      <c r="CT194" s="153" t="s">
        <v>487</v>
      </c>
      <c r="CU194" s="153"/>
      <c r="CV194" s="153"/>
      <c r="CW194" s="153"/>
      <c r="CX194" s="153"/>
      <c r="CY194" s="153"/>
      <c r="CZ194" s="145"/>
      <c r="DA194" s="153" t="s">
        <v>487</v>
      </c>
      <c r="DB194" s="237" t="s">
        <v>487</v>
      </c>
      <c r="DC194" s="383"/>
      <c r="DD194"/>
      <c r="DE194" s="125"/>
      <c r="DF194" s="125"/>
      <c r="DG194" s="125"/>
      <c r="DH194" s="414"/>
      <c r="DI194" s="360" t="s">
        <v>489</v>
      </c>
      <c r="DJ194" s="1426" t="s">
        <v>1647</v>
      </c>
      <c r="DK194" s="166">
        <v>2</v>
      </c>
      <c r="DL194" s="166"/>
      <c r="DM194" s="166"/>
      <c r="DN194" s="166" t="s">
        <v>487</v>
      </c>
      <c r="DO194" s="166">
        <v>0</v>
      </c>
      <c r="DP194" s="1427">
        <v>43626</v>
      </c>
      <c r="DQ194" s="166"/>
      <c r="DR194" s="165">
        <v>1.3</v>
      </c>
      <c r="DS194" s="125" t="s">
        <v>490</v>
      </c>
      <c r="DT194" s="125" t="s">
        <v>490</v>
      </c>
      <c r="DU194" s="125" t="s">
        <v>490</v>
      </c>
      <c r="DV194" s="125" t="s">
        <v>490</v>
      </c>
      <c r="DW194" s="125" t="s">
        <v>490</v>
      </c>
      <c r="DX194" s="125" t="s">
        <v>490</v>
      </c>
      <c r="DY194" s="125" t="s">
        <v>490</v>
      </c>
      <c r="DZ194" s="125" t="s">
        <v>490</v>
      </c>
      <c r="EA194" s="125" t="s">
        <v>490</v>
      </c>
      <c r="EB194" s="122"/>
      <c r="EC194" s="242"/>
      <c r="ED194" s="242"/>
      <c r="EE194" s="166">
        <v>4</v>
      </c>
      <c r="EF194" s="166"/>
      <c r="EG194" s="166"/>
      <c r="EH194" s="242"/>
      <c r="EI194" s="242"/>
      <c r="EJ194" s="242"/>
      <c r="EK194" s="242"/>
      <c r="EL194" s="242"/>
      <c r="EM194" s="1428"/>
      <c r="EN194" s="242"/>
      <c r="EO194" s="242"/>
      <c r="EP194" s="242"/>
      <c r="EQ194" s="1427"/>
      <c r="ER194" s="559">
        <v>11061</v>
      </c>
      <c r="ES194" s="560">
        <v>75</v>
      </c>
      <c r="ET194" s="560">
        <v>48236</v>
      </c>
      <c r="EU194" s="560">
        <v>4000</v>
      </c>
      <c r="EV194" s="560">
        <v>38220</v>
      </c>
      <c r="EW194" s="561">
        <v>354</v>
      </c>
      <c r="EX194" s="562">
        <f>EW194/EU194*EV194/ES194</f>
        <v>45.099599999999995</v>
      </c>
      <c r="EY194" s="563">
        <f>L194*EX194</f>
        <v>180.39839999999998</v>
      </c>
      <c r="EZ194" s="441"/>
      <c r="FA194" s="175"/>
      <c r="FB194" s="175"/>
      <c r="FC194" s="175"/>
      <c r="FD194" s="564"/>
      <c r="FE194" s="565"/>
      <c r="FF194" s="565"/>
      <c r="FG194" s="566"/>
      <c r="FH194" s="614"/>
      <c r="FI194" s="518"/>
      <c r="FJ194" s="519"/>
      <c r="FK194" s="1017"/>
      <c r="FL194" s="133"/>
      <c r="FM194" s="122"/>
      <c r="FN194" s="213">
        <f>AC194/1000</f>
        <v>7.4299999999999991E-2</v>
      </c>
      <c r="FO194" s="133"/>
      <c r="FP194" s="141">
        <f>EW194*100/ET194</f>
        <v>0.73389169914586616</v>
      </c>
      <c r="FQ194" s="247">
        <f>EX194/1000</f>
        <v>4.5099599999999997E-2</v>
      </c>
      <c r="FR194" s="222"/>
      <c r="FS194" s="222"/>
      <c r="FT194" s="223"/>
      <c r="FU194" s="223"/>
      <c r="FV194" s="223"/>
      <c r="FW194" s="125"/>
      <c r="FX194" s="125"/>
      <c r="FY194" s="125"/>
      <c r="FZ194" s="175"/>
      <c r="GA194" s="175"/>
      <c r="GB194" s="175"/>
      <c r="GC194" s="175"/>
      <c r="GD194" s="125"/>
      <c r="GE194" s="175"/>
      <c r="GF194" s="175"/>
      <c r="GG194" s="125"/>
      <c r="GH194" s="175"/>
      <c r="GI194" s="175"/>
      <c r="GJ194" s="1429">
        <f t="shared" ref="GJ194:GJ200" si="101">DATEDIF(DP194,GK194,"m")</f>
        <v>0</v>
      </c>
      <c r="GK194" s="1279">
        <v>43626</v>
      </c>
      <c r="GL194" s="1430" t="s">
        <v>1534</v>
      </c>
      <c r="GM194" s="1431"/>
      <c r="GN194" s="1147"/>
      <c r="GO194" s="125"/>
      <c r="GP194" s="125"/>
      <c r="GQ194" s="125"/>
      <c r="GR194" s="991"/>
      <c r="GS194" s="991"/>
      <c r="GT194" s="991"/>
      <c r="GU194" s="133"/>
      <c r="GV194" s="125"/>
      <c r="GW194" s="125"/>
      <c r="GX194" s="125"/>
      <c r="GY194" s="125"/>
      <c r="GZ194" s="125"/>
      <c r="HA194" s="125"/>
      <c r="HB194" s="125"/>
      <c r="HC194" s="125"/>
      <c r="HD194" s="125"/>
      <c r="HE194" s="125"/>
      <c r="HF194" s="125"/>
      <c r="HG194" s="125"/>
      <c r="HH194" s="125"/>
      <c r="HI194" s="991"/>
      <c r="HJ194" s="991"/>
      <c r="HK194" s="991"/>
      <c r="HL194" s="991"/>
      <c r="HM194" s="991"/>
      <c r="HN194" s="991"/>
      <c r="HO194" s="1022"/>
      <c r="HP194" s="1022"/>
      <c r="HQ194" s="991"/>
      <c r="HR194" s="991"/>
      <c r="HS194" s="991"/>
      <c r="HT194" s="991"/>
      <c r="HU194" s="991"/>
      <c r="HV194" s="991"/>
      <c r="HW194" s="991"/>
      <c r="HX194" s="991"/>
      <c r="HY194" s="991"/>
      <c r="HZ194" s="991"/>
      <c r="IA194" s="991"/>
      <c r="IB194" s="1022"/>
      <c r="IC194" s="991"/>
      <c r="ID194" s="991"/>
      <c r="IE194" s="991"/>
      <c r="IF194" s="991"/>
      <c r="IG194" s="991"/>
      <c r="IH194" s="991"/>
      <c r="II194" s="991"/>
      <c r="IJ194" s="991"/>
      <c r="IK194" s="1022"/>
      <c r="IL194" s="991"/>
      <c r="IM194" s="991"/>
      <c r="IN194" s="1022"/>
      <c r="IO194" s="991"/>
      <c r="IP194" s="991"/>
      <c r="IQ194" s="991"/>
      <c r="IR194" s="991"/>
      <c r="IS194" s="991"/>
      <c r="IT194" s="1022"/>
      <c r="IU194" s="991"/>
      <c r="IV194" s="991"/>
      <c r="IW194" s="991"/>
      <c r="IX194" s="991"/>
      <c r="IY194" s="991"/>
      <c r="IZ194" s="991"/>
      <c r="JA194" s="991"/>
      <c r="JB194" s="991"/>
      <c r="JC194" s="991"/>
      <c r="JD194" s="991"/>
      <c r="JE194" s="991"/>
      <c r="JF194" s="991"/>
      <c r="JG194" s="1422" t="s">
        <v>2154</v>
      </c>
      <c r="JH194" s="360"/>
      <c r="JI194" s="360"/>
      <c r="JJ194" s="993"/>
      <c r="JK194" s="993"/>
      <c r="JL194" s="993"/>
      <c r="JM194" s="993"/>
      <c r="JN194" s="993"/>
      <c r="JO194" s="993"/>
      <c r="JP194" s="993"/>
      <c r="JQ194" s="993"/>
      <c r="JR194" s="993"/>
      <c r="JS194" s="993"/>
      <c r="JT194" s="993"/>
      <c r="JU194" s="993"/>
      <c r="JV194" s="993"/>
      <c r="JW194" s="993"/>
      <c r="JX194" s="993"/>
      <c r="JY194" s="993"/>
      <c r="JZ194" s="993"/>
      <c r="KA194" s="993"/>
      <c r="KB194" s="993"/>
      <c r="KC194" s="993"/>
      <c r="KD194" s="993"/>
      <c r="KE194" s="993"/>
      <c r="KF194" s="993"/>
      <c r="KG194" s="993"/>
      <c r="KH194" s="993"/>
      <c r="KI194" s="993"/>
      <c r="KJ194" s="993"/>
      <c r="KK194" s="993"/>
      <c r="KL194" s="993"/>
      <c r="KM194" s="993"/>
      <c r="KN194" s="993"/>
      <c r="KO194" s="993"/>
      <c r="KP194" s="993"/>
      <c r="KQ194" s="993"/>
      <c r="KR194" s="993"/>
      <c r="KS194" s="993"/>
      <c r="KT194" s="993"/>
      <c r="KU194" s="993"/>
      <c r="KV194" s="993"/>
      <c r="KW194" s="993"/>
      <c r="KX194" s="993"/>
      <c r="KY194" s="993"/>
      <c r="KZ194" s="993"/>
      <c r="LA194" s="993"/>
      <c r="LB194" s="993"/>
      <c r="LC194" s="993"/>
      <c r="LD194" s="993"/>
      <c r="LE194" s="360"/>
      <c r="LF194" s="1442"/>
      <c r="LG194" s="1442"/>
      <c r="LH194" s="1442"/>
      <c r="LI194" s="1442"/>
      <c r="LJ194" s="1442"/>
      <c r="LK194" s="1442"/>
      <c r="LL194" s="1442"/>
      <c r="LM194" s="1442"/>
      <c r="LN194" s="1442"/>
      <c r="LO194" s="1442"/>
      <c r="LP194" s="1442"/>
      <c r="LQ194" s="1442"/>
      <c r="LR194" s="1442"/>
      <c r="LS194" s="1442"/>
      <c r="LT194" s="1442"/>
      <c r="LU194" s="1442"/>
      <c r="LV194" s="1442"/>
      <c r="LW194" s="1442"/>
      <c r="LX194" s="1442"/>
      <c r="LY194" s="1443"/>
      <c r="LZ194" s="1443"/>
    </row>
    <row r="195" spans="1:338" s="1335" customFormat="1" ht="16.5" hidden="1" customHeight="1">
      <c r="A195" s="122">
        <v>43</v>
      </c>
      <c r="B195" s="122">
        <f>COUNTIFS($D$3:D195,D195,$F$3:F195,F195)</f>
        <v>1</v>
      </c>
      <c r="C195" s="837" t="s">
        <v>1550</v>
      </c>
      <c r="D195" s="398" t="s">
        <v>1551</v>
      </c>
      <c r="E195" s="125"/>
      <c r="F195" s="187">
        <v>420426412</v>
      </c>
      <c r="G195" s="125">
        <v>74</v>
      </c>
      <c r="H195" s="398" t="s">
        <v>1552</v>
      </c>
      <c r="I195" s="572"/>
      <c r="J195" s="504"/>
      <c r="K195" s="1334" t="s">
        <v>478</v>
      </c>
      <c r="L195" s="188">
        <v>3</v>
      </c>
      <c r="M195" s="188">
        <v>1</v>
      </c>
      <c r="N195" s="125"/>
      <c r="O195" s="125"/>
      <c r="P195" s="553"/>
      <c r="Q195" s="553"/>
      <c r="R195" s="553"/>
      <c r="S195" s="547"/>
      <c r="T195" s="547"/>
      <c r="U195" s="639"/>
      <c r="V195" s="547"/>
      <c r="W195" s="640"/>
      <c r="X195" s="547"/>
      <c r="Y195" s="547"/>
      <c r="Z195" s="1007"/>
      <c r="AA195" s="125"/>
      <c r="AB195" s="125"/>
      <c r="AC195" s="991"/>
      <c r="AD195" s="991"/>
      <c r="AE195" s="991"/>
      <c r="AF195" s="991"/>
      <c r="AG195" s="1017"/>
      <c r="AH195" s="1009"/>
      <c r="AI195" s="122"/>
      <c r="AJ195" s="145">
        <v>26.6</v>
      </c>
      <c r="AK195" s="134"/>
      <c r="AL195" s="122"/>
      <c r="AM195" s="135"/>
      <c r="AN195" s="122"/>
      <c r="AO195" s="1025">
        <v>11.4</v>
      </c>
      <c r="AP195" s="137">
        <v>2.23</v>
      </c>
      <c r="AQ195" s="829">
        <v>85.3</v>
      </c>
      <c r="AR195" s="139">
        <f>AO195+AP195+AQ195</f>
        <v>98.929999999999993</v>
      </c>
      <c r="AS195" s="140">
        <f>AO195/AP195</f>
        <v>5.1121076233183862</v>
      </c>
      <c r="AT195" s="141">
        <f>AO195/AP195*AQ195</f>
        <v>436.06278026905835</v>
      </c>
      <c r="AU195" s="142">
        <f>AO195/(AP195+AQ195)</f>
        <v>0.13024106020792872</v>
      </c>
      <c r="AV195" s="145" t="s">
        <v>487</v>
      </c>
      <c r="AW195" s="145" t="s">
        <v>487</v>
      </c>
      <c r="AX195" s="144" t="s">
        <v>487</v>
      </c>
      <c r="AY195" s="122" t="s">
        <v>487</v>
      </c>
      <c r="AZ195" s="143" t="s">
        <v>487</v>
      </c>
      <c r="BA195" s="146" t="s">
        <v>487</v>
      </c>
      <c r="BB195" s="205">
        <v>6.2E-2</v>
      </c>
      <c r="BC195" s="148"/>
      <c r="BD195" s="148"/>
      <c r="BE195" s="122"/>
      <c r="BF195" s="122"/>
      <c r="BG195" s="145"/>
      <c r="BH195" s="143"/>
      <c r="BI195" s="234" t="s">
        <v>487</v>
      </c>
      <c r="BJ195" s="143" t="s">
        <v>487</v>
      </c>
      <c r="BK195" s="143" t="s">
        <v>487</v>
      </c>
      <c r="BL195" s="150" t="s">
        <v>487</v>
      </c>
      <c r="BM195" s="206" t="s">
        <v>487</v>
      </c>
      <c r="BN195" s="122" t="s">
        <v>487</v>
      </c>
      <c r="BO195" s="838" t="s">
        <v>487</v>
      </c>
      <c r="BP195" s="143"/>
      <c r="BQ195" s="234"/>
      <c r="BR195" s="152"/>
      <c r="BS195" s="289">
        <v>32.6</v>
      </c>
      <c r="BT195" s="154"/>
      <c r="BU195" s="152"/>
      <c r="BV195" s="154"/>
      <c r="BW195" s="1128"/>
      <c r="BX195" s="154"/>
      <c r="BY195" s="154"/>
      <c r="BZ195" s="154"/>
      <c r="CA195" s="154"/>
      <c r="CB195" s="154"/>
      <c r="CC195" s="154"/>
      <c r="CD195" s="154"/>
      <c r="CE195" s="143"/>
      <c r="CF195"/>
      <c r="CG195" s="122"/>
      <c r="CH195" s="122"/>
      <c r="CI195" s="122"/>
      <c r="CJ195" s="122"/>
      <c r="CK195" s="122"/>
      <c r="CL195" s="122"/>
      <c r="CM195" s="145"/>
      <c r="CN195" s="145"/>
      <c r="CO195" s="145"/>
      <c r="CP195" s="148"/>
      <c r="CQ195" s="122"/>
      <c r="CR195" s="122"/>
      <c r="CS195" s="145"/>
      <c r="CT195" s="145"/>
      <c r="CU195" s="145"/>
      <c r="CV195" s="145"/>
      <c r="CW195" s="145"/>
      <c r="CX195" s="145"/>
      <c r="CY195" s="149"/>
      <c r="CZ195" s="145"/>
      <c r="DA195" s="149">
        <v>5</v>
      </c>
      <c r="DB195" s="149" t="s">
        <v>508</v>
      </c>
      <c r="DC195" s="159"/>
      <c r="DD195" s="159"/>
      <c r="DE195" s="125"/>
      <c r="DF195" s="125"/>
      <c r="DG195" s="125"/>
      <c r="DH195" s="414"/>
      <c r="DI195" s="160" t="s">
        <v>489</v>
      </c>
      <c r="DJ195" s="830"/>
      <c r="DK195" s="166">
        <v>2</v>
      </c>
      <c r="DL195" s="166" t="s">
        <v>476</v>
      </c>
      <c r="DM195" s="166"/>
      <c r="DN195" s="164">
        <v>1</v>
      </c>
      <c r="DO195" s="166">
        <v>0</v>
      </c>
      <c r="DP195" s="1276">
        <v>42650</v>
      </c>
      <c r="DQ195" s="166">
        <v>1</v>
      </c>
      <c r="DR195" s="831" t="s">
        <v>490</v>
      </c>
      <c r="DS195" s="832" t="s">
        <v>490</v>
      </c>
      <c r="DT195" s="832" t="s">
        <v>490</v>
      </c>
      <c r="DU195" s="832" t="s">
        <v>490</v>
      </c>
      <c r="DV195" s="832" t="s">
        <v>490</v>
      </c>
      <c r="DW195" s="832" t="s">
        <v>490</v>
      </c>
      <c r="DX195" s="832" t="s">
        <v>490</v>
      </c>
      <c r="DY195" s="832" t="s">
        <v>490</v>
      </c>
      <c r="DZ195" s="832" t="s">
        <v>490</v>
      </c>
      <c r="EA195" s="832" t="s">
        <v>490</v>
      </c>
      <c r="EB195" s="122"/>
      <c r="EC195" s="166">
        <v>3</v>
      </c>
      <c r="ED195" s="166">
        <v>1</v>
      </c>
      <c r="EE195" s="166">
        <v>3</v>
      </c>
      <c r="EF195" s="166"/>
      <c r="EG195" s="163"/>
      <c r="EH195" s="166">
        <v>0</v>
      </c>
      <c r="EI195" s="166">
        <v>170</v>
      </c>
      <c r="EJ195" s="166">
        <v>89</v>
      </c>
      <c r="EK195" s="167">
        <f>EJ195/(EI195*EI195*0.01*0.01)</f>
        <v>30.79584775086505</v>
      </c>
      <c r="EL195" s="166">
        <v>2</v>
      </c>
      <c r="EM195" s="168" t="s">
        <v>490</v>
      </c>
      <c r="EN195" s="166">
        <v>3</v>
      </c>
      <c r="EO195" s="166">
        <v>2</v>
      </c>
      <c r="EP195" s="166" t="s">
        <v>490</v>
      </c>
      <c r="EQ195" s="168"/>
      <c r="ER195" s="833" t="s">
        <v>1550</v>
      </c>
      <c r="ES195" s="892"/>
      <c r="ET195" s="892"/>
      <c r="EU195" s="892"/>
      <c r="EV195" s="892"/>
      <c r="EW195" s="893"/>
      <c r="EX195" s="894"/>
      <c r="EY195" s="895"/>
      <c r="EZ195" s="896"/>
      <c r="FA195" s="892"/>
      <c r="FB195" s="892"/>
      <c r="FC195" s="892"/>
      <c r="FD195" s="892"/>
      <c r="FE195" s="897"/>
      <c r="FF195" s="898"/>
      <c r="FG195" s="899"/>
      <c r="FH195" s="900"/>
      <c r="FI195" s="834"/>
      <c r="FJ195" s="835"/>
      <c r="FK195" s="1208"/>
      <c r="FL195" s="836"/>
      <c r="FM195" s="836"/>
      <c r="FN195" s="171"/>
      <c r="FO195" s="133"/>
      <c r="FP195" s="145">
        <v>26.6</v>
      </c>
      <c r="FQ195" s="366" t="s">
        <v>487</v>
      </c>
      <c r="FR195" s="133"/>
      <c r="FS195" s="133"/>
      <c r="FT195" s="175"/>
      <c r="FU195" s="175"/>
      <c r="FV195" s="175"/>
      <c r="FW195" s="125"/>
      <c r="FX195" s="125"/>
      <c r="FY195" s="125"/>
      <c r="FZ195" s="175"/>
      <c r="GA195" s="175"/>
      <c r="GB195" s="175"/>
      <c r="GC195" s="175"/>
      <c r="GD195" s="125"/>
      <c r="GE195" s="175"/>
      <c r="GF195" s="175"/>
      <c r="GG195" s="125"/>
      <c r="GH195" s="175"/>
      <c r="GI195" s="175"/>
      <c r="GJ195" s="1278">
        <f t="shared" si="101"/>
        <v>0</v>
      </c>
      <c r="GK195" s="1279">
        <v>42650</v>
      </c>
      <c r="GL195" s="1280" t="s">
        <v>1534</v>
      </c>
      <c r="GM195" s="177"/>
      <c r="GN195" s="1147"/>
      <c r="GO195" s="125"/>
      <c r="GP195" s="125"/>
      <c r="GQ195" s="125"/>
      <c r="GR195" s="991"/>
      <c r="GS195" s="991"/>
      <c r="GT195" s="991"/>
      <c r="GU195" s="122"/>
      <c r="GV195" s="125"/>
      <c r="GW195" s="125"/>
      <c r="GX195" s="125"/>
      <c r="GY195" s="125"/>
      <c r="GZ195" s="125"/>
      <c r="HA195" s="125"/>
      <c r="HB195" s="125"/>
      <c r="HC195" s="125"/>
      <c r="HD195" s="125"/>
      <c r="HE195" s="125"/>
      <c r="HF195" s="125"/>
      <c r="HG195" s="125"/>
      <c r="HH195" s="125"/>
      <c r="HI195" s="991"/>
      <c r="HJ195" s="991"/>
      <c r="HK195" s="991"/>
      <c r="HL195" s="991"/>
      <c r="HM195" s="991"/>
      <c r="HN195" s="991"/>
      <c r="HO195" s="1022"/>
      <c r="HP195" s="1022"/>
      <c r="HQ195" s="991"/>
      <c r="HR195" s="991"/>
      <c r="HS195" s="991"/>
      <c r="HT195" s="991"/>
      <c r="HU195" s="991"/>
      <c r="HV195" s="991"/>
      <c r="HW195" s="991"/>
      <c r="HX195" s="991"/>
      <c r="HY195" s="991"/>
      <c r="HZ195" s="991"/>
      <c r="IA195" s="991"/>
      <c r="IB195" s="1022"/>
      <c r="IC195" s="991"/>
      <c r="ID195" s="991"/>
      <c r="IE195" s="991"/>
      <c r="IF195" s="991"/>
      <c r="IG195" s="991"/>
      <c r="IH195" s="991"/>
      <c r="II195" s="991"/>
      <c r="IJ195" s="991"/>
      <c r="IK195" s="1022"/>
      <c r="IL195" s="991"/>
      <c r="IM195" s="991"/>
      <c r="IN195" s="1022"/>
      <c r="IO195" s="991"/>
      <c r="IP195" s="991"/>
      <c r="IQ195" s="991"/>
      <c r="IR195" s="991"/>
      <c r="IS195" s="991"/>
      <c r="IT195" s="1022"/>
      <c r="IU195" s="991"/>
      <c r="IV195" s="991"/>
      <c r="IW195" s="991"/>
      <c r="IX195" s="991"/>
      <c r="IY195" s="991"/>
      <c r="IZ195" s="991"/>
      <c r="JA195" s="991"/>
      <c r="JB195" s="991"/>
      <c r="JC195" s="991"/>
      <c r="JD195" s="991"/>
      <c r="JE195" s="991"/>
      <c r="JF195" s="991"/>
      <c r="JG195" s="125"/>
      <c r="JH195" s="125"/>
      <c r="JI195" s="125"/>
      <c r="JJ195" s="993"/>
      <c r="JK195" s="993"/>
      <c r="JL195" s="993"/>
      <c r="JM195" s="993"/>
      <c r="JN195" s="993"/>
      <c r="JO195" s="993"/>
      <c r="JP195" s="993"/>
      <c r="JQ195" s="993"/>
      <c r="JR195" s="993"/>
      <c r="JS195" s="993"/>
      <c r="JT195" s="993"/>
      <c r="JU195" s="993"/>
      <c r="JV195" s="993"/>
      <c r="JW195" s="993"/>
      <c r="JX195" s="993"/>
      <c r="JY195" s="993"/>
      <c r="JZ195" s="993"/>
      <c r="KA195" s="993"/>
      <c r="KB195" s="993"/>
      <c r="KC195" s="993"/>
      <c r="KD195" s="993"/>
      <c r="KE195" s="993"/>
      <c r="KF195" s="993"/>
      <c r="KG195" s="993"/>
      <c r="KH195" s="993"/>
      <c r="KI195" s="993"/>
      <c r="KJ195" s="993"/>
      <c r="KK195" s="993"/>
      <c r="KL195" s="993"/>
      <c r="KM195" s="993"/>
      <c r="KN195" s="993"/>
      <c r="KO195" s="993"/>
      <c r="KP195" s="993"/>
      <c r="KQ195" s="993"/>
      <c r="KR195" s="993"/>
      <c r="KS195" s="993"/>
      <c r="KT195" s="993"/>
      <c r="KU195" s="993"/>
      <c r="KV195" s="993"/>
      <c r="KW195" s="993"/>
      <c r="KX195" s="993"/>
      <c r="KY195" s="993"/>
      <c r="KZ195" s="993"/>
      <c r="LA195" s="993"/>
      <c r="LB195" s="993"/>
      <c r="LC195" s="993"/>
      <c r="LD195" s="993"/>
      <c r="LE195" s="125"/>
      <c r="LF195" s="125"/>
      <c r="LG195" s="125"/>
      <c r="LH195" s="125"/>
      <c r="LI195" s="125"/>
      <c r="LJ195" s="125"/>
      <c r="LK195" s="125"/>
      <c r="LL195" s="125"/>
      <c r="LM195" s="125"/>
      <c r="LN195" s="125"/>
      <c r="LO195" s="125"/>
      <c r="LP195" s="125"/>
      <c r="LQ195" s="125"/>
      <c r="LR195" s="1444"/>
      <c r="LS195" s="1444"/>
      <c r="LT195" s="1444"/>
      <c r="LU195" s="1444"/>
      <c r="LV195" s="1444"/>
      <c r="LW195" s="1444"/>
      <c r="LX195" s="1444"/>
      <c r="LY195" s="1445"/>
      <c r="LZ195" s="1445"/>
    </row>
    <row r="196" spans="1:338" hidden="1">
      <c r="A196" s="122">
        <v>41</v>
      </c>
      <c r="B196" s="122">
        <f>COUNTIFS($D$3:D196,D196,$F$3:F196,F196)</f>
        <v>1</v>
      </c>
      <c r="C196" s="184">
        <v>10209</v>
      </c>
      <c r="D196" s="398" t="s">
        <v>1609</v>
      </c>
      <c r="E196" s="188" t="s">
        <v>946</v>
      </c>
      <c r="F196" s="187">
        <v>425421408</v>
      </c>
      <c r="G196" s="125">
        <f>LEFT(H196,4)-CONCATENATE(19,LEFT(F196,2))</f>
        <v>77</v>
      </c>
      <c r="H196" s="398" t="s">
        <v>725</v>
      </c>
      <c r="I196" s="572" t="s">
        <v>1509</v>
      </c>
      <c r="J196" s="751" t="s">
        <v>1501</v>
      </c>
      <c r="K196" s="125" t="s">
        <v>478</v>
      </c>
      <c r="L196" s="125">
        <v>6</v>
      </c>
      <c r="M196" s="188" t="s">
        <v>1610</v>
      </c>
      <c r="N196" s="188" t="s">
        <v>490</v>
      </c>
      <c r="O196" s="125"/>
      <c r="P196" s="188" t="s">
        <v>728</v>
      </c>
      <c r="Q196" s="125"/>
      <c r="R196" s="125"/>
      <c r="S196" s="530" t="s">
        <v>484</v>
      </c>
      <c r="T196" s="530" t="s">
        <v>484</v>
      </c>
      <c r="U196" s="530" t="s">
        <v>484</v>
      </c>
      <c r="V196" s="609" t="s">
        <v>549</v>
      </c>
      <c r="W196" s="530" t="s">
        <v>484</v>
      </c>
      <c r="X196" s="611" t="s">
        <v>484</v>
      </c>
      <c r="Y196" s="611" t="s">
        <v>484</v>
      </c>
      <c r="Z196" s="1007"/>
      <c r="AA196" s="125"/>
      <c r="AB196" s="175"/>
      <c r="AC196" s="1015" t="s">
        <v>484</v>
      </c>
      <c r="AD196" s="1016" t="s">
        <v>484</v>
      </c>
      <c r="AE196" s="993"/>
      <c r="AF196" s="993"/>
      <c r="AG196" s="1018" t="s">
        <v>768</v>
      </c>
      <c r="AH196" s="258">
        <v>100</v>
      </c>
      <c r="AI196"/>
      <c r="AJ196" s="133"/>
      <c r="AK196" s="122"/>
      <c r="AM196" s="362"/>
      <c r="AN196" s="363"/>
      <c r="AO196" s="1024">
        <v>36.4</v>
      </c>
      <c r="AP196" s="137">
        <v>28.9</v>
      </c>
      <c r="AQ196" s="138">
        <v>31.1</v>
      </c>
      <c r="AR196" s="139">
        <f>AO196+AP196+AQ196</f>
        <v>96.4</v>
      </c>
      <c r="AS196" s="140">
        <f>AO196/AP196</f>
        <v>1.259515570934256</v>
      </c>
      <c r="AT196" s="141">
        <f>AO196/AP196*AQ196</f>
        <v>39.170934256055368</v>
      </c>
      <c r="AU196" s="142">
        <f>AO196/(AP196+AQ196)</f>
        <v>0.60666666666666669</v>
      </c>
      <c r="AV196" s="353">
        <v>33.491640000000004</v>
      </c>
      <c r="AW196" s="143">
        <f>95-AY196</f>
        <v>92.01</v>
      </c>
      <c r="AX196" s="144">
        <v>1.08836</v>
      </c>
      <c r="AY196" s="145">
        <v>2.99</v>
      </c>
      <c r="AZ196" s="262" t="s">
        <v>487</v>
      </c>
      <c r="BA196" s="416">
        <v>69.599999999999994</v>
      </c>
      <c r="BB196" s="417" t="s">
        <v>487</v>
      </c>
      <c r="BC196" s="357"/>
      <c r="BD196" s="357"/>
      <c r="BE196" s="357"/>
      <c r="BF196" s="357"/>
      <c r="BG196" s="145"/>
      <c r="BH196" s="135" t="s">
        <v>487</v>
      </c>
      <c r="BI196" s="261"/>
      <c r="BJ196" s="149">
        <v>43.5</v>
      </c>
      <c r="BK196" s="149">
        <v>56.5</v>
      </c>
      <c r="BL196" s="150">
        <f>BJ196/BK196</f>
        <v>0.76991150442477874</v>
      </c>
      <c r="BM196" s="262" t="s">
        <v>487</v>
      </c>
      <c r="BN196" s="122" t="s">
        <v>487</v>
      </c>
      <c r="BO196" s="262" t="s">
        <v>487</v>
      </c>
      <c r="BP196" s="145">
        <v>19.125</v>
      </c>
      <c r="BQ196" s="359">
        <v>27.777999999999999</v>
      </c>
      <c r="BR196" s="174" t="s">
        <v>487</v>
      </c>
      <c r="BS196" s="153">
        <f>BX196+BZ196</f>
        <v>50.4</v>
      </c>
      <c r="BT196" s="262" t="s">
        <v>487</v>
      </c>
      <c r="BU196" s="263"/>
      <c r="BV196" s="262" t="s">
        <v>487</v>
      </c>
      <c r="BW196" s="1039">
        <f>BY196+CA196+CC196</f>
        <v>28.899999999999995</v>
      </c>
      <c r="BX196" s="145">
        <v>35.299999999999997</v>
      </c>
      <c r="BY196" s="145">
        <f>BX196*AP196/(CB196+BZ196+BX196)</f>
        <v>10.92259100642398</v>
      </c>
      <c r="BZ196" s="145">
        <v>15.1</v>
      </c>
      <c r="CA196" s="145">
        <f>BZ196*AP196/(CB196+BZ196+BX196)</f>
        <v>4.6722698072805136</v>
      </c>
      <c r="CB196" s="145">
        <v>43</v>
      </c>
      <c r="CC196" s="145">
        <f>CB196*AP196/(CB196+BZ196+BX196)</f>
        <v>13.305139186295502</v>
      </c>
      <c r="CD196" s="262" t="s">
        <v>487</v>
      </c>
      <c r="CJ196" s="264"/>
      <c r="CK196" s="265"/>
      <c r="CL196" s="143">
        <f>BX196/BZ196</f>
        <v>2.3377483443708607</v>
      </c>
      <c r="CM196" s="145"/>
      <c r="CN196" s="145"/>
      <c r="CO196" s="145"/>
      <c r="CP196" s="357"/>
      <c r="CQ196" s="357"/>
      <c r="CR196" s="357"/>
      <c r="CS196" s="357"/>
      <c r="CT196" s="149"/>
      <c r="CU196" s="145"/>
      <c r="CV196" s="145"/>
      <c r="CW196" s="172"/>
      <c r="CX196" s="172"/>
      <c r="CY196" s="143"/>
      <c r="CZ196" s="145"/>
      <c r="DA196" s="209">
        <v>3</v>
      </c>
      <c r="DB196" s="149" t="s">
        <v>685</v>
      </c>
      <c r="DC196" s="122"/>
      <c r="DE196" s="125"/>
      <c r="DF196" s="125"/>
      <c r="DG196" s="398"/>
      <c r="DH196" s="414"/>
      <c r="DI196" s="125" t="s">
        <v>515</v>
      </c>
      <c r="DJ196" s="421" t="s">
        <v>768</v>
      </c>
      <c r="DK196" s="166">
        <v>2</v>
      </c>
      <c r="DL196" s="166"/>
      <c r="DM196" s="166"/>
      <c r="DN196" s="164">
        <v>0</v>
      </c>
      <c r="DO196" s="166">
        <v>0</v>
      </c>
      <c r="DP196" s="1275">
        <v>43500</v>
      </c>
      <c r="DQ196" s="166"/>
      <c r="DR196" s="165" t="s">
        <v>490</v>
      </c>
      <c r="DS196" s="125" t="s">
        <v>490</v>
      </c>
      <c r="DT196" s="125" t="s">
        <v>490</v>
      </c>
      <c r="DU196" s="125" t="s">
        <v>490</v>
      </c>
      <c r="DV196" s="125" t="s">
        <v>490</v>
      </c>
      <c r="DW196" s="125" t="s">
        <v>490</v>
      </c>
      <c r="DX196" s="125" t="s">
        <v>490</v>
      </c>
      <c r="DY196" s="125" t="s">
        <v>490</v>
      </c>
      <c r="DZ196" s="125" t="s">
        <v>490</v>
      </c>
      <c r="EA196" s="125" t="s">
        <v>490</v>
      </c>
      <c r="EC196" s="166" t="s">
        <v>524</v>
      </c>
      <c r="ED196" s="166"/>
      <c r="EE196" s="166">
        <v>6</v>
      </c>
      <c r="EF196" s="166">
        <v>20</v>
      </c>
      <c r="EG196" s="166">
        <v>2</v>
      </c>
      <c r="EH196" s="166"/>
      <c r="EI196" s="166"/>
      <c r="EJ196" s="166">
        <v>72</v>
      </c>
      <c r="EK196" s="167"/>
      <c r="EL196" s="166">
        <v>1</v>
      </c>
      <c r="EM196" s="166"/>
      <c r="EN196" s="166">
        <v>3</v>
      </c>
      <c r="EO196" s="166">
        <v>2</v>
      </c>
      <c r="EP196" s="316"/>
      <c r="EQ196" s="176"/>
      <c r="ER196" s="628">
        <v>10209</v>
      </c>
      <c r="ES196" s="682">
        <v>55</v>
      </c>
      <c r="ET196" s="611">
        <v>9344</v>
      </c>
      <c r="EU196" s="611">
        <v>2</v>
      </c>
      <c r="EV196" s="600">
        <f>ET196/ES196*EU196</f>
        <v>339.78181818181821</v>
      </c>
      <c r="EW196" s="612">
        <v>882</v>
      </c>
      <c r="EX196" s="613">
        <f>EW196/ES196*EU196</f>
        <v>32.072727272727271</v>
      </c>
      <c r="EY196" s="563">
        <f>L197*EX196</f>
        <v>96.218181818181819</v>
      </c>
      <c r="EZ196" s="742"/>
      <c r="FA196" s="619"/>
      <c r="FB196" s="619"/>
      <c r="FC196" s="564"/>
      <c r="FD196" s="620"/>
      <c r="FE196" s="621"/>
      <c r="FF196" s="622"/>
      <c r="FG196" s="566"/>
      <c r="FH196" s="753"/>
      <c r="FI196" s="531"/>
      <c r="FJ196" s="441"/>
      <c r="FK196" s="991"/>
      <c r="FL196" s="133"/>
      <c r="FM196" s="172">
        <f>EW196*100/ET196</f>
        <v>9.4392123287671232</v>
      </c>
      <c r="FN196" s="213">
        <f>EX196/1000</f>
        <v>3.2072727272727274E-2</v>
      </c>
      <c r="FP196" s="172">
        <v>9.4392123287671232</v>
      </c>
      <c r="FQ196" s="213">
        <v>3.2072727272727274E-2</v>
      </c>
      <c r="FR196" s="222"/>
      <c r="FS196" s="222"/>
      <c r="FT196" s="223"/>
      <c r="FU196" s="223"/>
      <c r="FV196" s="223"/>
      <c r="FW196" s="166">
        <v>0</v>
      </c>
      <c r="FX196" s="166">
        <v>5</v>
      </c>
      <c r="FY196" s="166">
        <v>1</v>
      </c>
      <c r="FZ196" s="345"/>
      <c r="GA196" s="166"/>
      <c r="GB196" s="166"/>
      <c r="GC196" s="166"/>
      <c r="GD196" s="166">
        <v>1</v>
      </c>
      <c r="GE196" s="375">
        <v>43500</v>
      </c>
      <c r="GF196" s="345" t="s">
        <v>1585</v>
      </c>
      <c r="GG196" s="166"/>
      <c r="GH196" s="345"/>
      <c r="GI196" s="242" t="s">
        <v>951</v>
      </c>
      <c r="GJ196" s="1278">
        <f t="shared" si="101"/>
        <v>0</v>
      </c>
      <c r="GK196" s="1279">
        <v>43500</v>
      </c>
      <c r="GL196" s="1280" t="s">
        <v>1534</v>
      </c>
      <c r="GM196" s="177"/>
      <c r="GN196" s="1147"/>
      <c r="GO196" s="166"/>
      <c r="GP196" s="179">
        <v>2.6388670834500001</v>
      </c>
      <c r="GQ196" s="166"/>
      <c r="GR196" s="1050"/>
      <c r="GS196" s="1050"/>
      <c r="GT196" s="1050"/>
      <c r="GU196" s="122"/>
      <c r="HI196" s="991"/>
      <c r="HJ196" s="991"/>
      <c r="HK196" s="991"/>
      <c r="HL196" s="991"/>
      <c r="HM196" s="991"/>
      <c r="HN196" s="991"/>
      <c r="HO196" s="1022"/>
      <c r="HP196" s="1022"/>
      <c r="HQ196" s="991"/>
      <c r="HR196" s="991"/>
      <c r="HS196" s="991"/>
      <c r="HT196" s="991"/>
      <c r="HU196" s="991"/>
      <c r="HV196" s="991"/>
      <c r="HW196" s="991"/>
      <c r="HX196" s="991"/>
      <c r="HY196" s="991"/>
      <c r="HZ196" s="991"/>
      <c r="IA196" s="991"/>
      <c r="IB196" s="1022"/>
      <c r="IC196" s="991"/>
      <c r="ID196" s="991"/>
      <c r="IE196" s="991"/>
      <c r="IF196" s="991"/>
      <c r="IG196" s="991"/>
      <c r="IH196" s="991"/>
      <c r="II196" s="991"/>
      <c r="IJ196" s="991"/>
      <c r="IK196" s="1022"/>
      <c r="IL196" s="991"/>
      <c r="IM196" s="991"/>
      <c r="IN196" s="1022"/>
      <c r="IO196" s="991"/>
      <c r="IP196" s="991"/>
      <c r="IQ196" s="991"/>
      <c r="IR196" s="991"/>
      <c r="IS196" s="991"/>
      <c r="IT196" s="1022"/>
      <c r="IU196" s="991"/>
      <c r="IV196" s="991"/>
      <c r="IW196" s="991"/>
      <c r="IX196" s="991"/>
      <c r="IY196" s="991"/>
      <c r="IZ196" s="991"/>
      <c r="JA196" s="991"/>
      <c r="JB196" s="991"/>
      <c r="JC196" s="991"/>
      <c r="JD196" s="991"/>
      <c r="JE196" s="991"/>
      <c r="JF196" s="991"/>
      <c r="JG196" s="125"/>
      <c r="JH196" s="125"/>
      <c r="JI196" s="125"/>
      <c r="JJ196" s="993"/>
      <c r="JK196" s="993"/>
      <c r="JL196" s="993"/>
      <c r="JM196" s="993"/>
      <c r="JN196" s="993"/>
      <c r="JO196" s="993"/>
      <c r="JP196" s="993"/>
      <c r="JQ196" s="993"/>
      <c r="JR196" s="993"/>
      <c r="JS196" s="993"/>
      <c r="JT196" s="993"/>
      <c r="JU196" s="993"/>
      <c r="JV196" s="993"/>
      <c r="JW196" s="993"/>
      <c r="JX196" s="993"/>
      <c r="JY196" s="993"/>
      <c r="JZ196" s="993"/>
      <c r="KA196" s="993"/>
      <c r="KB196" s="993"/>
      <c r="KC196" s="993"/>
      <c r="KD196" s="993"/>
      <c r="KE196" s="993"/>
      <c r="KF196" s="993"/>
      <c r="KG196" s="993"/>
      <c r="KH196" s="993"/>
      <c r="KI196" s="993"/>
      <c r="KJ196" s="993"/>
      <c r="KK196" s="993"/>
      <c r="KL196" s="993"/>
      <c r="KM196" s="993"/>
      <c r="KN196" s="993"/>
      <c r="KO196" s="993"/>
      <c r="KP196" s="993"/>
      <c r="KQ196" s="993"/>
      <c r="KR196" s="993"/>
      <c r="KS196" s="993"/>
      <c r="KT196" s="993"/>
      <c r="KU196" s="993"/>
      <c r="KV196" s="993"/>
      <c r="KW196" s="993"/>
      <c r="KX196" s="993"/>
      <c r="KY196" s="993"/>
      <c r="KZ196" s="993"/>
      <c r="LA196" s="993"/>
      <c r="LB196" s="993"/>
      <c r="LC196" s="993"/>
      <c r="LD196" s="993"/>
      <c r="LE196" s="125"/>
      <c r="LF196" s="125"/>
      <c r="LG196" s="125"/>
      <c r="LH196" s="125"/>
      <c r="LI196" s="125"/>
      <c r="LJ196" s="125"/>
      <c r="LK196" s="125"/>
      <c r="LL196" s="125"/>
      <c r="LM196" s="125"/>
      <c r="LN196" s="125"/>
      <c r="LO196" s="125"/>
      <c r="LP196" s="125"/>
      <c r="LQ196" s="125"/>
      <c r="LR196" s="175"/>
      <c r="LS196" s="175"/>
      <c r="LT196" s="175"/>
      <c r="LU196" s="175"/>
      <c r="LV196" s="175"/>
      <c r="LW196" s="175"/>
      <c r="LX196" s="175"/>
      <c r="LY196" s="183"/>
      <c r="LZ196" s="183"/>
    </row>
    <row r="197" spans="1:338" hidden="1">
      <c r="A197" s="122">
        <v>273</v>
      </c>
      <c r="B197" s="122">
        <f>COUNTIFS($D$3:D197,D197,$F$3:F197,F197)</f>
        <v>1</v>
      </c>
      <c r="C197" s="520">
        <v>11660</v>
      </c>
      <c r="D197" s="422" t="s">
        <v>1683</v>
      </c>
      <c r="E197" s="186" t="s">
        <v>557</v>
      </c>
      <c r="F197" s="521">
        <v>430602470</v>
      </c>
      <c r="G197" s="125">
        <f>LEFT(H197,4)-CONCATENATE(IF(LEFT(F197, 2)&lt;MID(H197, 3, 4), 20, 19),LEFT(F197,2))</f>
        <v>76</v>
      </c>
      <c r="H197" s="422" t="s">
        <v>1684</v>
      </c>
      <c r="I197" s="224" t="s">
        <v>1685</v>
      </c>
      <c r="J197" s="376" t="s">
        <v>1501</v>
      </c>
      <c r="K197" s="186" t="s">
        <v>478</v>
      </c>
      <c r="L197" s="225">
        <v>3</v>
      </c>
      <c r="M197" s="186">
        <v>1</v>
      </c>
      <c r="N197" s="186" t="s">
        <v>684</v>
      </c>
      <c r="O197" s="225"/>
      <c r="P197" s="225" t="s">
        <v>1686</v>
      </c>
      <c r="Q197" s="192"/>
      <c r="R197" s="192"/>
      <c r="S197" s="186"/>
      <c r="T197" s="425" t="s">
        <v>974</v>
      </c>
      <c r="U197" s="425"/>
      <c r="V197" s="883" t="s">
        <v>1687</v>
      </c>
      <c r="W197" s="228"/>
      <c r="X197" s="741"/>
      <c r="Y197" s="741"/>
      <c r="Z197" s="224"/>
      <c r="AA197" s="225" t="s">
        <v>532</v>
      </c>
      <c r="AB197" s="125"/>
      <c r="AC197" s="1014">
        <v>255</v>
      </c>
      <c r="AD197" s="1014">
        <v>765</v>
      </c>
      <c r="AE197" s="993"/>
      <c r="AF197" s="993"/>
      <c r="AG197" s="993" t="s">
        <v>507</v>
      </c>
      <c r="AH197" s="1014">
        <v>50</v>
      </c>
      <c r="AI197"/>
      <c r="AO197" s="1024">
        <v>61.7</v>
      </c>
      <c r="AP197" s="137">
        <v>33.9</v>
      </c>
      <c r="AQ197" s="138">
        <v>4.4000000000000004</v>
      </c>
      <c r="AR197" s="139">
        <f>AO197+AP197+AQ197</f>
        <v>100</v>
      </c>
      <c r="AS197" s="140">
        <f>AO197/AP197</f>
        <v>1.8200589970501477</v>
      </c>
      <c r="AT197" s="141">
        <f>AO197/AP197*AQ197</f>
        <v>8.0082595870206514</v>
      </c>
      <c r="AU197" s="142">
        <f>AO197/(AP197+AQ197)</f>
        <v>1.6109660574412534</v>
      </c>
      <c r="AV197" s="143">
        <v>53.185400000000008</v>
      </c>
      <c r="AW197" s="143">
        <f>95-AY197</f>
        <v>86.2</v>
      </c>
      <c r="AX197" s="144">
        <v>5.4296000000000006</v>
      </c>
      <c r="AY197" s="143">
        <v>8.8000000000000007</v>
      </c>
      <c r="AZ197" s="122" t="s">
        <v>487</v>
      </c>
      <c r="BA197" s="146">
        <v>25.9</v>
      </c>
      <c r="BB197" s="147" t="s">
        <v>487</v>
      </c>
      <c r="BC197" s="153">
        <v>0.15</v>
      </c>
      <c r="BD197" s="153"/>
      <c r="BE197" s="143">
        <v>40.4</v>
      </c>
      <c r="BF197" s="143">
        <v>25.9</v>
      </c>
      <c r="BG197" s="233">
        <v>4513.5714285714284</v>
      </c>
      <c r="BH197" s="135">
        <v>233</v>
      </c>
      <c r="BI197" s="234">
        <v>0.83</v>
      </c>
      <c r="BJ197" s="143">
        <v>61.7</v>
      </c>
      <c r="BK197" s="122">
        <v>38.4</v>
      </c>
      <c r="BL197" s="150">
        <f>BJ197/BK197</f>
        <v>1.6067708333333335</v>
      </c>
      <c r="BM197" s="206">
        <v>1.3</v>
      </c>
      <c r="BN197" s="153">
        <f>BM197*100/AO197</f>
        <v>2.1069692058346838</v>
      </c>
      <c r="BO197" s="122" t="s">
        <v>487</v>
      </c>
      <c r="BP197" s="122">
        <v>33</v>
      </c>
      <c r="BQ197" s="147">
        <v>56.1</v>
      </c>
      <c r="BR197" s="158">
        <v>55822</v>
      </c>
      <c r="BS197" s="153">
        <f>BX197+BZ197</f>
        <v>69.199999999999989</v>
      </c>
      <c r="BT197" s="158">
        <v>75.099999999999994</v>
      </c>
      <c r="BU197" s="158">
        <v>5891</v>
      </c>
      <c r="BV197" s="153">
        <f>100-BT197</f>
        <v>24.900000000000006</v>
      </c>
      <c r="BW197" s="1039">
        <f>BY197+CA197+CC197</f>
        <v>33.832199999999993</v>
      </c>
      <c r="BX197" s="158">
        <v>20.9</v>
      </c>
      <c r="BY197" s="145">
        <f>BX197*AP197/100</f>
        <v>7.0850999999999988</v>
      </c>
      <c r="BZ197" s="158">
        <v>48.3</v>
      </c>
      <c r="CA197" s="145">
        <f>BZ197*AP197/100</f>
        <v>16.373699999999999</v>
      </c>
      <c r="CB197" s="158">
        <v>30.6</v>
      </c>
      <c r="CC197" s="145">
        <f>CB197*AP197/100</f>
        <v>10.373399999999998</v>
      </c>
      <c r="CD197" s="153">
        <v>1.6</v>
      </c>
      <c r="CE197" s="151">
        <v>99.1</v>
      </c>
      <c r="CF197" s="151">
        <v>7138</v>
      </c>
      <c r="CG197" s="151">
        <v>94.2</v>
      </c>
      <c r="CH197" s="151">
        <v>4760</v>
      </c>
      <c r="CI197" s="151">
        <v>66</v>
      </c>
      <c r="CJ197" s="151">
        <v>86.6</v>
      </c>
      <c r="CK197" s="151">
        <v>4674</v>
      </c>
      <c r="CL197" s="143">
        <f>BX197/BZ197</f>
        <v>0.43271221532091098</v>
      </c>
      <c r="CM197" s="145"/>
      <c r="CN197" s="145"/>
      <c r="CO197" s="145"/>
      <c r="CP197" s="153"/>
      <c r="CQ197" s="143"/>
      <c r="CR197" s="143"/>
      <c r="CS197" s="143"/>
      <c r="CT197" s="153">
        <v>60.5</v>
      </c>
      <c r="CU197" s="153">
        <v>23.9</v>
      </c>
      <c r="CV197" s="153">
        <v>75.099999999999994</v>
      </c>
      <c r="CW197" s="145">
        <v>65.8</v>
      </c>
      <c r="CX197" s="145">
        <v>70.5</v>
      </c>
      <c r="CY197" s="149">
        <v>57.3</v>
      </c>
      <c r="CZ197" s="145">
        <v>1.1599999999999999</v>
      </c>
      <c r="DA197" s="209">
        <v>3</v>
      </c>
      <c r="DB197" s="237" t="s">
        <v>600</v>
      </c>
      <c r="DC197" s="238"/>
      <c r="DD197" s="239"/>
      <c r="DE197" s="125"/>
      <c r="DF197" s="125"/>
      <c r="DG197" s="125"/>
      <c r="DH197" s="414"/>
      <c r="DI197" s="125" t="s">
        <v>489</v>
      </c>
      <c r="DJ197" s="267" t="s">
        <v>507</v>
      </c>
      <c r="DK197" s="166">
        <v>2</v>
      </c>
      <c r="DL197" s="166"/>
      <c r="DM197" s="166" t="s">
        <v>476</v>
      </c>
      <c r="DN197" s="164">
        <v>0</v>
      </c>
      <c r="DO197" s="166">
        <v>0</v>
      </c>
      <c r="DP197" s="1275">
        <v>43731</v>
      </c>
      <c r="DQ197" s="166"/>
      <c r="DR197" s="165">
        <v>52</v>
      </c>
      <c r="DS197" s="125" t="s">
        <v>490</v>
      </c>
      <c r="DT197" s="125" t="s">
        <v>490</v>
      </c>
      <c r="DU197" s="125" t="s">
        <v>490</v>
      </c>
      <c r="DV197" s="125" t="s">
        <v>490</v>
      </c>
      <c r="DW197" s="125" t="s">
        <v>490</v>
      </c>
      <c r="DX197" s="125" t="s">
        <v>490</v>
      </c>
      <c r="DY197" s="125" t="s">
        <v>490</v>
      </c>
      <c r="DZ197" s="125" t="s">
        <v>490</v>
      </c>
      <c r="EA197" s="125" t="s">
        <v>490</v>
      </c>
      <c r="EB197" s="122" t="s">
        <v>490</v>
      </c>
      <c r="EC197" s="166">
        <v>0</v>
      </c>
      <c r="ED197" s="166"/>
      <c r="EE197" s="166">
        <v>3</v>
      </c>
      <c r="EF197" s="166">
        <v>10</v>
      </c>
      <c r="EG197" s="166">
        <v>2</v>
      </c>
      <c r="EH197" s="166">
        <v>0</v>
      </c>
      <c r="EI197" s="166">
        <v>179</v>
      </c>
      <c r="EJ197" s="166">
        <v>88</v>
      </c>
      <c r="EK197" s="167">
        <v>27.5</v>
      </c>
      <c r="EL197" s="374">
        <v>3</v>
      </c>
      <c r="EM197" s="166"/>
      <c r="EN197" s="166">
        <v>3</v>
      </c>
      <c r="EO197" s="166">
        <v>2</v>
      </c>
      <c r="EP197" s="242"/>
      <c r="EQ197" s="176"/>
      <c r="ER197" s="559">
        <v>11660</v>
      </c>
      <c r="ES197" s="560">
        <v>75</v>
      </c>
      <c r="ET197" s="560">
        <v>11686</v>
      </c>
      <c r="EU197" s="560">
        <v>4000</v>
      </c>
      <c r="EV197" s="560">
        <v>42120</v>
      </c>
      <c r="EW197" s="561">
        <v>2004</v>
      </c>
      <c r="EX197" s="562">
        <f>EW197/EU197*EV197/ES197</f>
        <v>281.36160000000001</v>
      </c>
      <c r="EY197" s="563">
        <f>L197*EX197</f>
        <v>844.08480000000009</v>
      </c>
      <c r="EZ197" s="441"/>
      <c r="FA197" s="175"/>
      <c r="FB197" s="175"/>
      <c r="FC197" s="175"/>
      <c r="FD197" s="564"/>
      <c r="FE197" s="565"/>
      <c r="FF197" s="565"/>
      <c r="FG197" s="566"/>
      <c r="FH197" s="614"/>
      <c r="FI197" s="518"/>
      <c r="FJ197" s="519"/>
      <c r="FK197" s="1017"/>
      <c r="FL197" s="1009"/>
      <c r="FM197" s="122"/>
      <c r="FN197" s="213">
        <f>AC197/1000</f>
        <v>0.255</v>
      </c>
      <c r="FP197" s="141">
        <f>EW197*100/ET197</f>
        <v>17.148724970049631</v>
      </c>
      <c r="FQ197" s="247">
        <f>EX197/1000</f>
        <v>0.28136159999999999</v>
      </c>
      <c r="FR197" s="133"/>
      <c r="FS197" s="174">
        <v>50</v>
      </c>
      <c r="FU197" s="175" t="s">
        <v>536</v>
      </c>
      <c r="FW197" s="125">
        <v>0</v>
      </c>
      <c r="FX197" s="125">
        <v>8</v>
      </c>
      <c r="FY197" s="125">
        <v>1</v>
      </c>
      <c r="FZ197" s="175" t="s">
        <v>1688</v>
      </c>
      <c r="GA197" s="125">
        <v>0</v>
      </c>
      <c r="GB197" s="415"/>
      <c r="GD197" s="125">
        <v>1</v>
      </c>
      <c r="GE197" s="419">
        <v>43731</v>
      </c>
      <c r="GF197" s="389" t="s">
        <v>1521</v>
      </c>
      <c r="GI197" s="183" t="s">
        <v>951</v>
      </c>
      <c r="GJ197" s="1278">
        <f t="shared" si="101"/>
        <v>0</v>
      </c>
      <c r="GK197" s="1282">
        <v>43731</v>
      </c>
      <c r="GL197" s="1280" t="s">
        <v>1534</v>
      </c>
      <c r="GM197" s="177"/>
      <c r="GN197" s="1147"/>
      <c r="GP197" s="179">
        <v>0.37570996905000004</v>
      </c>
      <c r="GR197" s="991"/>
      <c r="GS197" s="991"/>
      <c r="GT197" s="991"/>
      <c r="GU197" s="122"/>
      <c r="HI197" s="991"/>
      <c r="HJ197" s="991"/>
      <c r="HK197" s="991"/>
      <c r="HL197" s="991"/>
      <c r="HM197" s="991"/>
      <c r="HN197" s="991"/>
      <c r="HO197" s="1022"/>
      <c r="HP197" s="1022"/>
      <c r="HQ197" s="991"/>
      <c r="HR197" s="991"/>
      <c r="HS197" s="991"/>
      <c r="HT197" s="991"/>
      <c r="HU197" s="991"/>
      <c r="HV197" s="991"/>
      <c r="HW197" s="991"/>
      <c r="HX197" s="991"/>
      <c r="HY197" s="991"/>
      <c r="HZ197" s="991"/>
      <c r="IA197" s="991"/>
      <c r="IB197" s="1022"/>
      <c r="IC197" s="991"/>
      <c r="ID197" s="991"/>
      <c r="IE197" s="991"/>
      <c r="IF197" s="991"/>
      <c r="IG197" s="991"/>
      <c r="IH197" s="991"/>
      <c r="II197" s="991"/>
      <c r="IJ197" s="991"/>
      <c r="IK197" s="1022"/>
      <c r="IL197" s="991"/>
      <c r="IM197" s="991"/>
      <c r="IN197" s="1022"/>
      <c r="IO197" s="991"/>
      <c r="IP197" s="991"/>
      <c r="IQ197" s="991"/>
      <c r="IR197" s="991"/>
      <c r="IS197" s="991"/>
      <c r="IT197" s="1022"/>
      <c r="IU197" s="991"/>
      <c r="IV197" s="991"/>
      <c r="IW197" s="991"/>
      <c r="IX197" s="991"/>
      <c r="IY197" s="991"/>
      <c r="IZ197" s="991"/>
      <c r="JA197" s="991"/>
      <c r="JB197" s="991"/>
      <c r="JC197" s="991"/>
      <c r="JD197" s="991"/>
      <c r="JE197" s="991"/>
      <c r="JF197" s="991"/>
      <c r="JG197" s="125"/>
      <c r="JH197" s="125"/>
      <c r="JI197" s="125"/>
      <c r="JJ197" s="993"/>
      <c r="JK197" s="993"/>
      <c r="JL197" s="993"/>
      <c r="JM197" s="993"/>
      <c r="JN197" s="993"/>
      <c r="JO197" s="993"/>
      <c r="JP197" s="993"/>
      <c r="JQ197" s="993"/>
      <c r="JR197" s="993"/>
      <c r="JS197" s="993"/>
      <c r="JT197" s="993"/>
      <c r="JU197" s="993"/>
      <c r="JV197" s="993"/>
      <c r="JW197" s="993"/>
      <c r="JX197" s="993"/>
      <c r="JY197" s="993"/>
      <c r="JZ197" s="993"/>
      <c r="KA197" s="993"/>
      <c r="KB197" s="993"/>
      <c r="KC197" s="993"/>
      <c r="KD197" s="993"/>
      <c r="KE197" s="993"/>
      <c r="KF197" s="993"/>
      <c r="KG197" s="993"/>
      <c r="KH197" s="993"/>
      <c r="KI197" s="993"/>
      <c r="KJ197" s="993"/>
      <c r="KK197" s="993"/>
      <c r="KL197" s="993"/>
      <c r="KM197" s="993"/>
      <c r="KN197" s="993"/>
      <c r="KO197" s="993"/>
      <c r="KP197" s="993"/>
      <c r="KQ197" s="993"/>
      <c r="KR197" s="993"/>
      <c r="KS197" s="993"/>
      <c r="KT197" s="993"/>
      <c r="KU197" s="993"/>
      <c r="KV197" s="993"/>
      <c r="KW197" s="993"/>
      <c r="KX197" s="993"/>
      <c r="KY197" s="993"/>
      <c r="KZ197" s="993"/>
      <c r="LA197" s="993"/>
      <c r="LB197" s="993"/>
      <c r="LC197" s="993"/>
      <c r="LD197" s="993"/>
      <c r="LE197" s="125"/>
      <c r="LF197" s="125"/>
      <c r="LG197" s="125"/>
      <c r="LH197" s="125"/>
      <c r="LI197" s="125"/>
      <c r="LJ197" s="125"/>
      <c r="LK197" s="125"/>
      <c r="LL197" s="125"/>
      <c r="LM197" s="125"/>
      <c r="LN197" s="125"/>
      <c r="LO197" s="125"/>
      <c r="LP197" s="125"/>
      <c r="LQ197" s="125"/>
      <c r="LR197" s="175"/>
      <c r="LS197" s="175"/>
      <c r="LT197" s="175"/>
      <c r="LU197" s="175"/>
      <c r="LV197" s="175"/>
      <c r="LW197" s="175"/>
      <c r="LX197" s="175"/>
      <c r="LY197" s="183"/>
      <c r="LZ197" s="183"/>
    </row>
    <row r="198" spans="1:338" ht="14.45" hidden="1" customHeight="1">
      <c r="A198" s="122">
        <v>209</v>
      </c>
      <c r="B198" s="122">
        <f>COUNTIFS($D$3:D198,D198,$F$3:F198,F198)</f>
        <v>1</v>
      </c>
      <c r="C198" s="520">
        <v>11077</v>
      </c>
      <c r="D198" s="422" t="s">
        <v>1664</v>
      </c>
      <c r="E198" s="186" t="s">
        <v>526</v>
      </c>
      <c r="F198" s="521">
        <v>431009427</v>
      </c>
      <c r="G198" s="125">
        <f>LEFT(H198,4)-CONCATENATE(19,LEFT(F198,2))</f>
        <v>76</v>
      </c>
      <c r="H198" s="422" t="s">
        <v>1665</v>
      </c>
      <c r="I198" s="224" t="s">
        <v>476</v>
      </c>
      <c r="J198" s="376" t="s">
        <v>1501</v>
      </c>
      <c r="K198" s="186" t="s">
        <v>478</v>
      </c>
      <c r="L198" s="225">
        <v>4</v>
      </c>
      <c r="M198" s="186">
        <v>9</v>
      </c>
      <c r="N198" s="186" t="s">
        <v>490</v>
      </c>
      <c r="O198" s="225"/>
      <c r="P198" s="225" t="s">
        <v>963</v>
      </c>
      <c r="Q198" s="192"/>
      <c r="R198" s="192"/>
      <c r="S198" s="378"/>
      <c r="T198" s="378"/>
      <c r="U198" s="378"/>
      <c r="V198" s="379" t="s">
        <v>964</v>
      </c>
      <c r="W198" s="380"/>
      <c r="X198" s="378"/>
      <c r="Y198" s="324"/>
      <c r="Z198" s="433"/>
      <c r="AA198" s="225" t="s">
        <v>1196</v>
      </c>
      <c r="AB198" s="125"/>
      <c r="AC198" s="1100">
        <v>39</v>
      </c>
      <c r="AD198" s="1014">
        <v>155</v>
      </c>
      <c r="AE198" s="991"/>
      <c r="AF198" s="991"/>
      <c r="AG198" s="993" t="s">
        <v>1644</v>
      </c>
      <c r="AH198" s="1014">
        <v>100</v>
      </c>
      <c r="AI198" t="s">
        <v>769</v>
      </c>
      <c r="AO198" s="1024">
        <v>53.6</v>
      </c>
      <c r="AP198" s="137">
        <v>19.3</v>
      </c>
      <c r="AQ198" s="138">
        <v>24</v>
      </c>
      <c r="AR198" s="139">
        <f>AO198+AP198+AQ198</f>
        <v>96.9</v>
      </c>
      <c r="AS198" s="140">
        <f>AO198/AP198</f>
        <v>2.7772020725388602</v>
      </c>
      <c r="AT198" s="141">
        <f>AO198/AP198*AQ198</f>
        <v>66.652849740932652</v>
      </c>
      <c r="AU198" s="142">
        <f>AO198/(AP198+AQ198)</f>
        <v>1.2378752886836029</v>
      </c>
      <c r="AV198" s="143">
        <v>47.382400000000004</v>
      </c>
      <c r="AW198" s="143">
        <f>95-AY198</f>
        <v>88.4</v>
      </c>
      <c r="AX198" s="144">
        <v>3.5375999999999999</v>
      </c>
      <c r="AY198" s="143">
        <v>6.6</v>
      </c>
      <c r="AZ198" s="122" t="s">
        <v>487</v>
      </c>
      <c r="BA198" s="204">
        <v>14.496644295302014</v>
      </c>
      <c r="BB198" s="147" t="s">
        <v>487</v>
      </c>
      <c r="BC198" s="158">
        <v>0.08</v>
      </c>
      <c r="BG198" s="233">
        <v>5398.2352941176468</v>
      </c>
      <c r="BH198" s="122" t="s">
        <v>487</v>
      </c>
      <c r="BI198" s="234" t="s">
        <v>487</v>
      </c>
      <c r="BJ198" s="122">
        <v>30.9</v>
      </c>
      <c r="BK198" s="122">
        <v>69.099999999999994</v>
      </c>
      <c r="BL198" s="306">
        <f>BJ198/BK198</f>
        <v>0.447178002894356</v>
      </c>
      <c r="BM198" s="206">
        <v>0.6</v>
      </c>
      <c r="BN198" s="153">
        <f>BM198*100/AO198</f>
        <v>1.1194029850746268</v>
      </c>
      <c r="BO198" s="122" t="s">
        <v>487</v>
      </c>
      <c r="BP198" s="122">
        <v>46</v>
      </c>
      <c r="BQ198" s="147">
        <v>51.7</v>
      </c>
      <c r="BR198" s="158">
        <v>85562</v>
      </c>
      <c r="BS198" s="153">
        <f>BX198+BZ198</f>
        <v>53.1</v>
      </c>
      <c r="BT198" s="158">
        <v>85.5</v>
      </c>
      <c r="BU198" s="158">
        <v>7333</v>
      </c>
      <c r="BV198" s="153">
        <f>100-BT198</f>
        <v>14.5</v>
      </c>
      <c r="BW198" s="1039">
        <f>BY198+CA198+CC198</f>
        <v>18.5473</v>
      </c>
      <c r="BX198" s="158">
        <v>18</v>
      </c>
      <c r="BY198" s="145">
        <f>BX198*AP198/100</f>
        <v>3.4740000000000002</v>
      </c>
      <c r="BZ198" s="158">
        <v>35.1</v>
      </c>
      <c r="CA198" s="145">
        <f>BZ198*AP198/100</f>
        <v>6.7743000000000002</v>
      </c>
      <c r="CB198" s="158">
        <v>43</v>
      </c>
      <c r="CC198" s="145">
        <f>CB198*AP198/100</f>
        <v>8.2989999999999995</v>
      </c>
      <c r="CD198" s="158">
        <v>0.4</v>
      </c>
      <c r="CE198" s="151"/>
      <c r="CF198" s="151"/>
      <c r="CG198" s="151"/>
      <c r="CH198" s="151"/>
      <c r="CI198" s="151"/>
      <c r="CJ198" s="151"/>
      <c r="CK198" s="151"/>
      <c r="CL198" s="143">
        <f>BX198/BZ198</f>
        <v>0.51282051282051277</v>
      </c>
      <c r="CM198" s="145"/>
      <c r="CN198" s="145"/>
      <c r="CO198" s="145"/>
      <c r="CT198" s="145">
        <v>70.3</v>
      </c>
      <c r="CU198" s="236"/>
      <c r="CV198" s="236"/>
      <c r="CW198" s="145"/>
      <c r="CX198" s="145"/>
      <c r="CZ198" s="145"/>
      <c r="DA198" s="209">
        <v>3</v>
      </c>
      <c r="DB198" s="237" t="s">
        <v>600</v>
      </c>
      <c r="DC198" s="383"/>
      <c r="DE198" s="125"/>
      <c r="DF198" s="125"/>
      <c r="DG198" s="125"/>
      <c r="DH198" s="414"/>
      <c r="DI198" s="125" t="s">
        <v>489</v>
      </c>
      <c r="DJ198" s="267" t="s">
        <v>507</v>
      </c>
      <c r="DK198" s="166">
        <v>2</v>
      </c>
      <c r="DL198" s="166"/>
      <c r="DM198" s="166" t="s">
        <v>476</v>
      </c>
      <c r="DN198" s="164">
        <v>0</v>
      </c>
      <c r="DO198" s="166">
        <v>0</v>
      </c>
      <c r="DP198" s="1275">
        <v>43627</v>
      </c>
      <c r="DQ198" s="166"/>
      <c r="DR198" s="165" t="s">
        <v>490</v>
      </c>
      <c r="DS198" s="125" t="s">
        <v>490</v>
      </c>
      <c r="DT198" s="125" t="s">
        <v>490</v>
      </c>
      <c r="DU198" s="125" t="s">
        <v>490</v>
      </c>
      <c r="DV198" s="125" t="s">
        <v>490</v>
      </c>
      <c r="DW198" s="125" t="s">
        <v>490</v>
      </c>
      <c r="DX198" s="125" t="s">
        <v>490</v>
      </c>
      <c r="DY198" s="125" t="s">
        <v>490</v>
      </c>
      <c r="DZ198" s="125" t="s">
        <v>490</v>
      </c>
      <c r="EA198" s="125" t="s">
        <v>490</v>
      </c>
      <c r="EC198" s="242"/>
      <c r="ED198" s="242"/>
      <c r="EE198" s="166">
        <v>4</v>
      </c>
      <c r="EF198" s="166">
        <v>10</v>
      </c>
      <c r="EG198" s="166">
        <v>2</v>
      </c>
      <c r="EH198" s="166">
        <v>0</v>
      </c>
      <c r="EI198" s="166">
        <v>183</v>
      </c>
      <c r="EJ198" s="166">
        <v>100</v>
      </c>
      <c r="EK198" s="167">
        <v>29.9</v>
      </c>
      <c r="EL198" s="374">
        <v>3</v>
      </c>
      <c r="EM198" s="166"/>
      <c r="EN198" s="166">
        <v>3</v>
      </c>
      <c r="EO198" s="166">
        <v>2</v>
      </c>
      <c r="EP198" s="242"/>
      <c r="EQ198" s="176"/>
      <c r="ER198" s="559">
        <v>11077</v>
      </c>
      <c r="ES198" s="560">
        <v>75</v>
      </c>
      <c r="ET198" s="560">
        <v>157290</v>
      </c>
      <c r="EU198" s="560">
        <v>4000</v>
      </c>
      <c r="EV198" s="560">
        <v>38220</v>
      </c>
      <c r="EW198" s="561">
        <v>929</v>
      </c>
      <c r="EX198" s="562">
        <f>EW198/EU198*EV198/ES198</f>
        <v>118.35460000000002</v>
      </c>
      <c r="EY198" s="563">
        <f>L198*EX198</f>
        <v>473.41840000000008</v>
      </c>
      <c r="EZ198" s="441"/>
      <c r="FA198" s="175"/>
      <c r="FB198" s="175"/>
      <c r="FC198" s="175"/>
      <c r="FD198" s="564"/>
      <c r="FE198" s="565"/>
      <c r="FF198" s="565"/>
      <c r="FG198" s="566"/>
      <c r="FH198" s="614"/>
      <c r="FI198" s="518"/>
      <c r="FJ198" s="519"/>
      <c r="FK198" s="1017"/>
      <c r="FL198" s="133"/>
      <c r="FM198" s="122"/>
      <c r="FN198" s="213">
        <f>AC198/1000</f>
        <v>3.9E-2</v>
      </c>
      <c r="FP198" s="141">
        <f>EW198*100/ET198</f>
        <v>0.59062877487443577</v>
      </c>
      <c r="FQ198" s="247">
        <f>EX198/1000</f>
        <v>0.11835460000000002</v>
      </c>
      <c r="FR198" s="222"/>
      <c r="FS198" s="222"/>
      <c r="FT198" s="223"/>
      <c r="FU198" s="223"/>
      <c r="FV198" s="223"/>
      <c r="FW198" s="166">
        <v>0</v>
      </c>
      <c r="FX198" s="166">
        <v>7</v>
      </c>
      <c r="FY198" s="166">
        <v>0</v>
      </c>
      <c r="FZ198" s="345"/>
      <c r="GA198" s="166">
        <v>0</v>
      </c>
      <c r="GB198" s="345"/>
      <c r="GC198" s="242"/>
      <c r="GD198" s="166">
        <v>1</v>
      </c>
      <c r="GE198" s="375">
        <v>44358</v>
      </c>
      <c r="GF198" s="345" t="s">
        <v>1521</v>
      </c>
      <c r="GG198" s="166"/>
      <c r="GH198" s="345"/>
      <c r="GI198" s="242" t="s">
        <v>923</v>
      </c>
      <c r="GJ198" s="1278">
        <f t="shared" si="101"/>
        <v>0</v>
      </c>
      <c r="GK198" s="1282">
        <v>43627</v>
      </c>
      <c r="GL198" s="1280" t="s">
        <v>1534</v>
      </c>
      <c r="GM198" s="177"/>
      <c r="GN198" s="1147"/>
      <c r="GO198" s="874"/>
      <c r="GP198" s="876">
        <v>0.15643758728404017</v>
      </c>
      <c r="GQ198" s="874"/>
      <c r="GR198" s="1092"/>
      <c r="GS198" s="1092"/>
      <c r="GT198" s="1092"/>
      <c r="GU198" s="875"/>
      <c r="GV198" s="166"/>
      <c r="GW198" s="166"/>
      <c r="GX198" s="166"/>
      <c r="GY198" s="166"/>
      <c r="GZ198" s="166"/>
      <c r="HA198" s="166"/>
      <c r="HB198" s="166"/>
      <c r="HC198" s="166"/>
      <c r="HD198" s="166"/>
      <c r="HE198" s="166"/>
      <c r="HF198" s="166"/>
      <c r="HG198" s="166"/>
      <c r="HH198" s="166"/>
      <c r="HI198" s="1050"/>
      <c r="HJ198" s="1050"/>
      <c r="HK198" s="1050"/>
      <c r="HL198" s="1050"/>
      <c r="HM198" s="1050"/>
      <c r="HN198" s="1050"/>
      <c r="HO198" s="1051"/>
      <c r="HP198" s="1051"/>
      <c r="HQ198" s="1050"/>
      <c r="HR198" s="1050"/>
      <c r="HS198" s="1050"/>
      <c r="HT198" s="1050"/>
      <c r="HU198" s="1050"/>
      <c r="HV198" s="1050"/>
      <c r="HW198" s="1050"/>
      <c r="HX198" s="1050"/>
      <c r="HY198" s="1050"/>
      <c r="HZ198" s="1050"/>
      <c r="IA198" s="1050"/>
      <c r="IB198" s="1051"/>
      <c r="IC198" s="1050"/>
      <c r="ID198" s="1050"/>
      <c r="IE198" s="1050"/>
      <c r="IF198" s="1050"/>
      <c r="IG198" s="1050"/>
      <c r="IH198" s="1050"/>
      <c r="II198" s="1050"/>
      <c r="IJ198" s="1050"/>
      <c r="IK198" s="1051"/>
      <c r="IL198" s="1050"/>
      <c r="IM198" s="1050"/>
      <c r="IN198" s="1051"/>
      <c r="IO198" s="1050"/>
      <c r="IP198" s="1050"/>
      <c r="IQ198" s="1050"/>
      <c r="IR198" s="1050"/>
      <c r="IS198" s="1050"/>
      <c r="IT198" s="1051"/>
      <c r="IU198" s="1050"/>
      <c r="IV198" s="1050"/>
      <c r="IW198" s="1050"/>
      <c r="IX198" s="1050"/>
      <c r="IY198" s="1050"/>
      <c r="IZ198" s="1050"/>
      <c r="JA198" s="1050"/>
      <c r="JB198" s="1050"/>
      <c r="JC198" s="1050"/>
      <c r="JD198" s="1050"/>
      <c r="JE198" s="1050"/>
      <c r="JF198" s="1050"/>
      <c r="JG198" s="166"/>
      <c r="JH198" s="166"/>
      <c r="JI198" s="166"/>
      <c r="JJ198" s="993"/>
      <c r="JK198" s="993"/>
      <c r="JL198" s="993"/>
      <c r="JM198" s="993"/>
      <c r="JN198" s="993"/>
      <c r="JO198" s="993"/>
      <c r="JP198" s="993"/>
      <c r="JQ198" s="993"/>
      <c r="JR198" s="993"/>
      <c r="JS198" s="993"/>
      <c r="JT198" s="993"/>
      <c r="JU198" s="993"/>
      <c r="JV198" s="993"/>
      <c r="JW198" s="993"/>
      <c r="JX198" s="993"/>
      <c r="JY198" s="993"/>
      <c r="JZ198" s="993"/>
      <c r="KA198" s="993"/>
      <c r="KB198" s="993"/>
      <c r="KC198" s="993"/>
      <c r="KD198" s="993"/>
      <c r="KE198" s="993"/>
      <c r="KF198" s="993"/>
      <c r="KG198" s="993"/>
      <c r="KH198" s="993"/>
      <c r="KI198" s="993"/>
      <c r="KJ198" s="993"/>
      <c r="KK198" s="993"/>
      <c r="KL198" s="993"/>
      <c r="KM198" s="993"/>
      <c r="KN198" s="993"/>
      <c r="KO198" s="993"/>
      <c r="KP198" s="993"/>
      <c r="KQ198" s="993"/>
      <c r="KR198" s="993"/>
      <c r="KS198" s="993"/>
      <c r="KT198" s="993"/>
      <c r="KU198" s="993"/>
      <c r="KV198" s="993"/>
      <c r="KW198" s="993"/>
      <c r="KX198" s="993"/>
      <c r="KY198" s="993"/>
      <c r="KZ198" s="993"/>
      <c r="LA198" s="993"/>
      <c r="LB198" s="993"/>
      <c r="LC198" s="993"/>
      <c r="LD198" s="993"/>
      <c r="LE198" s="874"/>
      <c r="LF198" s="1446"/>
      <c r="LG198" s="1446"/>
      <c r="LH198" s="1446"/>
      <c r="LI198" s="1446"/>
      <c r="LJ198" s="1446"/>
      <c r="LK198" s="1446"/>
      <c r="LL198" s="1446"/>
      <c r="LM198" s="1446"/>
      <c r="LN198" s="1446"/>
      <c r="LO198" s="1446"/>
      <c r="LP198" s="1446"/>
      <c r="LQ198" s="1446"/>
      <c r="LR198" s="175"/>
      <c r="LS198" s="175"/>
      <c r="LT198" s="175"/>
      <c r="LU198" s="175"/>
      <c r="LV198" s="175"/>
      <c r="LW198" s="175"/>
      <c r="LX198" s="175"/>
      <c r="LY198" s="183"/>
      <c r="LZ198" s="183"/>
    </row>
    <row r="199" spans="1:338" ht="14.45" hidden="1" customHeight="1">
      <c r="A199" s="122">
        <v>316</v>
      </c>
      <c r="B199" s="122">
        <f>COUNTIFS($D$3:D199,D199,$F$3:F199,F199)</f>
        <v>1</v>
      </c>
      <c r="C199" s="184">
        <v>11823</v>
      </c>
      <c r="D199" s="398" t="s">
        <v>1703</v>
      </c>
      <c r="E199" s="188" t="s">
        <v>1704</v>
      </c>
      <c r="F199" s="188">
        <v>431019465</v>
      </c>
      <c r="G199" s="125">
        <f>LEFT(H199,4)-CONCATENATE(IF(LEFT(F199, 2)&lt;MID(H199, 3, 4), 20, 19),LEFT(F199,2))</f>
        <v>76</v>
      </c>
      <c r="H199" s="398" t="s">
        <v>1705</v>
      </c>
      <c r="I199" s="389" t="s">
        <v>843</v>
      </c>
      <c r="J199" s="751" t="s">
        <v>1501</v>
      </c>
      <c r="K199" s="188" t="s">
        <v>478</v>
      </c>
      <c r="L199" s="125">
        <v>3</v>
      </c>
      <c r="M199" s="188" t="s">
        <v>921</v>
      </c>
      <c r="N199" s="188" t="s">
        <v>490</v>
      </c>
      <c r="O199" s="125"/>
      <c r="P199" s="125" t="s">
        <v>1706</v>
      </c>
      <c r="Q199" s="553"/>
      <c r="R199" s="553"/>
      <c r="S199" s="188"/>
      <c r="T199" s="632" t="s">
        <v>974</v>
      </c>
      <c r="U199" s="632"/>
      <c r="V199" s="884" t="s">
        <v>1687</v>
      </c>
      <c r="W199" s="535"/>
      <c r="X199" s="557"/>
      <c r="Y199" s="557"/>
      <c r="Z199" s="1095"/>
      <c r="AA199" s="125" t="s">
        <v>1196</v>
      </c>
      <c r="AB199" s="125"/>
      <c r="AC199" s="1014">
        <v>119</v>
      </c>
      <c r="AD199" s="1014">
        <v>356</v>
      </c>
      <c r="AE199" s="993"/>
      <c r="AF199" s="993"/>
      <c r="AG199" s="993" t="s">
        <v>1502</v>
      </c>
      <c r="AH199" s="1014">
        <v>50</v>
      </c>
      <c r="AI199" s="886"/>
      <c r="AJ199" s="122" t="s">
        <v>1707</v>
      </c>
      <c r="AO199" s="1024">
        <v>48.2</v>
      </c>
      <c r="AP199" s="137">
        <v>50.5</v>
      </c>
      <c r="AQ199" s="138">
        <v>1.1000000000000001</v>
      </c>
      <c r="AR199" s="139">
        <f>AO199+AP199+AQ199</f>
        <v>99.8</v>
      </c>
      <c r="AS199" s="140">
        <f>AO199/AP199</f>
        <v>0.95445544554455453</v>
      </c>
      <c r="AT199" s="141">
        <f>AO199/AP199*AQ199</f>
        <v>1.0499009900990102</v>
      </c>
      <c r="AU199" s="142">
        <f>AO199/(AP199+AQ199)</f>
        <v>0.93410852713178294</v>
      </c>
      <c r="AV199" s="143">
        <v>27.377600000000001</v>
      </c>
      <c r="AW199" s="143">
        <f>95-AY199</f>
        <v>56.8</v>
      </c>
      <c r="AX199" s="403">
        <v>18.412400000000002</v>
      </c>
      <c r="AY199" s="143">
        <v>38.200000000000003</v>
      </c>
      <c r="AZ199" s="122" t="s">
        <v>487</v>
      </c>
      <c r="BA199" s="146">
        <v>16.509999999999998</v>
      </c>
      <c r="BB199" s="147" t="s">
        <v>487</v>
      </c>
      <c r="BC199" s="153">
        <v>0.1</v>
      </c>
      <c r="BD199" s="153"/>
      <c r="BE199" s="143">
        <v>58.5</v>
      </c>
      <c r="BF199" s="143">
        <v>55.4</v>
      </c>
      <c r="BG199" s="149">
        <v>8943</v>
      </c>
      <c r="BH199" s="135"/>
      <c r="BI199" s="207" t="s">
        <v>487</v>
      </c>
      <c r="BJ199" s="143">
        <v>54.6</v>
      </c>
      <c r="BK199" s="122">
        <v>45.4</v>
      </c>
      <c r="BL199" s="150">
        <f>BJ199/BK199</f>
        <v>1.2026431718061674</v>
      </c>
      <c r="BM199" s="206">
        <v>0.7</v>
      </c>
      <c r="BN199" s="153">
        <f>BM199*100/AO199</f>
        <v>1.4522821576763485</v>
      </c>
      <c r="BO199" s="122" t="s">
        <v>487</v>
      </c>
      <c r="BP199" s="122">
        <v>72.2</v>
      </c>
      <c r="BQ199" s="147">
        <v>78.546000000000006</v>
      </c>
      <c r="BR199" s="158">
        <v>105384</v>
      </c>
      <c r="BS199" s="153">
        <f>BX199+BZ199</f>
        <v>44.8</v>
      </c>
      <c r="BT199" s="158">
        <v>89.7</v>
      </c>
      <c r="BU199" s="158">
        <v>9796</v>
      </c>
      <c r="BV199" s="153">
        <f>100-BT199</f>
        <v>10.299999999999997</v>
      </c>
      <c r="BW199" s="1039">
        <f>BY199+CA199+CC199</f>
        <v>50.247500000000002</v>
      </c>
      <c r="BX199" s="158">
        <v>17.399999999999999</v>
      </c>
      <c r="BY199" s="145">
        <f>BX199*AP199/100</f>
        <v>8.786999999999999</v>
      </c>
      <c r="BZ199" s="158">
        <v>27.4</v>
      </c>
      <c r="CA199" s="145">
        <f>BZ199*AP199/100</f>
        <v>13.836999999999998</v>
      </c>
      <c r="CB199" s="158">
        <v>54.7</v>
      </c>
      <c r="CC199" s="145">
        <f>CB199*AP199/100</f>
        <v>27.623500000000003</v>
      </c>
      <c r="CD199" s="153">
        <v>0.7</v>
      </c>
      <c r="CE199" s="151">
        <v>100</v>
      </c>
      <c r="CF199" s="235">
        <v>13445.8</v>
      </c>
      <c r="CG199" s="151">
        <v>99.9</v>
      </c>
      <c r="CH199" s="151">
        <v>9828</v>
      </c>
      <c r="CI199" s="151">
        <v>100</v>
      </c>
      <c r="CJ199" s="151">
        <v>99.9</v>
      </c>
      <c r="CK199" s="235">
        <v>9883.1999999999989</v>
      </c>
      <c r="CL199" s="143">
        <f>BX199/BZ199</f>
        <v>0.63503649635036497</v>
      </c>
      <c r="CM199" s="145"/>
      <c r="CN199" s="145"/>
      <c r="CO199" s="145"/>
      <c r="CP199" s="153"/>
      <c r="CQ199" s="143"/>
      <c r="CR199" s="143"/>
      <c r="CS199" s="143"/>
      <c r="CT199" s="153"/>
      <c r="CU199" s="153"/>
      <c r="CV199" s="153"/>
      <c r="CW199" s="145"/>
      <c r="CX199" s="145"/>
      <c r="CY199" s="149"/>
      <c r="CZ199" s="145"/>
      <c r="DA199" s="209">
        <v>3</v>
      </c>
      <c r="DB199" s="158" t="s">
        <v>488</v>
      </c>
      <c r="DC199" s="238"/>
      <c r="DD199" s="239"/>
      <c r="DE199" s="125"/>
      <c r="DF199" s="125"/>
      <c r="DG199" s="125"/>
      <c r="DH199" s="414"/>
      <c r="DI199" s="125" t="s">
        <v>489</v>
      </c>
      <c r="DJ199" s="240" t="s">
        <v>507</v>
      </c>
      <c r="DK199" s="166">
        <v>2</v>
      </c>
      <c r="DL199" s="166"/>
      <c r="DM199" s="166" t="s">
        <v>476</v>
      </c>
      <c r="DN199" s="164">
        <v>0</v>
      </c>
      <c r="DO199" s="166">
        <v>0</v>
      </c>
      <c r="DP199" s="1275">
        <v>43773</v>
      </c>
      <c r="DQ199" s="166"/>
      <c r="DR199" s="165" t="s">
        <v>490</v>
      </c>
      <c r="DS199" s="125" t="s">
        <v>490</v>
      </c>
      <c r="DT199" s="125" t="s">
        <v>490</v>
      </c>
      <c r="DU199" s="125" t="s">
        <v>490</v>
      </c>
      <c r="DV199" s="125" t="s">
        <v>490</v>
      </c>
      <c r="DW199" s="125" t="s">
        <v>490</v>
      </c>
      <c r="DX199" s="125" t="s">
        <v>490</v>
      </c>
      <c r="DY199" s="125" t="s">
        <v>490</v>
      </c>
      <c r="DZ199" s="125" t="s">
        <v>490</v>
      </c>
      <c r="EA199" s="125" t="s">
        <v>490</v>
      </c>
      <c r="EB199" s="122" t="s">
        <v>490</v>
      </c>
      <c r="EC199" s="242"/>
      <c r="ED199" s="242"/>
      <c r="EE199" s="166">
        <v>3</v>
      </c>
      <c r="EF199" s="166">
        <v>10</v>
      </c>
      <c r="EG199" s="166">
        <v>2</v>
      </c>
      <c r="EH199" s="166">
        <v>0</v>
      </c>
      <c r="EI199" s="166">
        <v>170</v>
      </c>
      <c r="EJ199" s="166">
        <v>82</v>
      </c>
      <c r="EK199" s="167">
        <v>28.4</v>
      </c>
      <c r="EL199" s="374">
        <v>2</v>
      </c>
      <c r="EM199" s="242"/>
      <c r="EN199" s="166">
        <v>3</v>
      </c>
      <c r="EO199" s="166">
        <v>1</v>
      </c>
      <c r="EP199" s="242"/>
      <c r="EQ199" s="176"/>
      <c r="ER199" s="559">
        <v>11823</v>
      </c>
      <c r="ES199" s="560">
        <v>75</v>
      </c>
      <c r="ET199" s="560">
        <v>7392</v>
      </c>
      <c r="EU199" s="560">
        <v>4000</v>
      </c>
      <c r="EV199" s="560">
        <v>42120</v>
      </c>
      <c r="EW199" s="561">
        <v>821</v>
      </c>
      <c r="EX199" s="562">
        <f>EW199/EU199*EV199/ES199</f>
        <v>115.26839999999999</v>
      </c>
      <c r="EY199" s="563">
        <f>L199*EX199</f>
        <v>345.80519999999996</v>
      </c>
      <c r="EZ199" s="441"/>
      <c r="FA199" s="175"/>
      <c r="FB199" s="175"/>
      <c r="FC199" s="175"/>
      <c r="FD199" s="564"/>
      <c r="FE199" s="565"/>
      <c r="FF199" s="565"/>
      <c r="FG199" s="566"/>
      <c r="FH199" s="614"/>
      <c r="FI199" s="518"/>
      <c r="FJ199" s="519"/>
      <c r="FK199" s="1017"/>
      <c r="FL199" s="1009"/>
      <c r="FM199" s="122"/>
      <c r="FN199" s="213">
        <f>AC199/1000</f>
        <v>0.11899999999999999</v>
      </c>
      <c r="FP199" s="141">
        <f>EW199*100/ET199</f>
        <v>11.106601731601732</v>
      </c>
      <c r="FQ199" s="247">
        <f>EX199/1000</f>
        <v>0.11526839999999998</v>
      </c>
      <c r="FR199" s="133"/>
      <c r="FS199" s="133"/>
      <c r="FW199" s="125">
        <v>0</v>
      </c>
      <c r="FX199" s="125">
        <v>7</v>
      </c>
      <c r="FY199" s="125">
        <v>0</v>
      </c>
      <c r="GA199" s="125">
        <v>0</v>
      </c>
      <c r="GB199" s="415"/>
      <c r="GD199" s="125">
        <v>1</v>
      </c>
      <c r="GE199" s="419">
        <v>43773</v>
      </c>
      <c r="GF199" s="389" t="s">
        <v>1521</v>
      </c>
      <c r="GI199" s="183" t="s">
        <v>923</v>
      </c>
      <c r="GJ199" s="1278">
        <f t="shared" si="101"/>
        <v>0</v>
      </c>
      <c r="GK199" s="1279">
        <v>43773</v>
      </c>
      <c r="GL199" s="1280" t="s">
        <v>1534</v>
      </c>
      <c r="GM199" s="177"/>
      <c r="GN199" s="1147"/>
      <c r="GP199" s="179">
        <v>0.19538427322859517</v>
      </c>
      <c r="GR199" s="991"/>
      <c r="GS199" s="125"/>
      <c r="GT199" s="991"/>
      <c r="HI199" s="991"/>
      <c r="HJ199" s="991"/>
      <c r="HK199" s="991"/>
      <c r="HL199" s="991"/>
      <c r="HM199" s="991"/>
      <c r="HN199" s="991"/>
      <c r="HO199" s="1022"/>
      <c r="HP199" s="1022"/>
      <c r="HQ199" s="991"/>
      <c r="HR199" s="991"/>
      <c r="HS199" s="991"/>
      <c r="HT199" s="991"/>
      <c r="HU199" s="991"/>
      <c r="HV199" s="991"/>
      <c r="HW199" s="991"/>
      <c r="HX199" s="991"/>
      <c r="HY199" s="991"/>
      <c r="HZ199" s="991"/>
      <c r="IA199" s="991"/>
      <c r="IB199" s="1022"/>
      <c r="IC199" s="991"/>
      <c r="ID199" s="991"/>
      <c r="IE199" s="991"/>
      <c r="IF199" s="991"/>
      <c r="IG199" s="991"/>
      <c r="IH199" s="991"/>
      <c r="II199" s="991"/>
      <c r="IJ199" s="991"/>
      <c r="IK199" s="1022"/>
      <c r="IL199" s="991"/>
      <c r="IM199" s="991"/>
      <c r="IN199" s="1022"/>
      <c r="IO199" s="991"/>
      <c r="IP199" s="991"/>
      <c r="IQ199" s="991"/>
      <c r="IR199" s="991"/>
      <c r="IS199" s="991"/>
      <c r="IT199" s="1022"/>
      <c r="IU199" s="991"/>
      <c r="IV199" s="991"/>
      <c r="IW199" s="991"/>
      <c r="IX199" s="991"/>
      <c r="IY199" s="991"/>
      <c r="IZ199" s="991"/>
      <c r="JA199" s="991"/>
      <c r="JB199" s="991"/>
      <c r="JC199" s="991"/>
      <c r="JD199" s="991"/>
      <c r="JE199" s="991"/>
      <c r="JF199" s="991"/>
      <c r="JG199" s="125"/>
      <c r="JH199" s="125"/>
      <c r="JI199" s="125"/>
      <c r="JJ199" s="993"/>
      <c r="JK199" s="993"/>
      <c r="JL199" s="993"/>
      <c r="JM199" s="993"/>
      <c r="JN199" s="993"/>
      <c r="JO199" s="993"/>
      <c r="JP199" s="993"/>
      <c r="JQ199" s="993"/>
      <c r="JR199" s="993"/>
      <c r="JS199" s="993"/>
      <c r="JT199" s="993"/>
      <c r="JU199" s="993"/>
      <c r="JV199" s="993"/>
      <c r="JW199" s="993"/>
      <c r="JX199" s="993"/>
      <c r="JY199" s="993"/>
      <c r="JZ199" s="993"/>
      <c r="KA199" s="993"/>
      <c r="KB199" s="993"/>
      <c r="KC199" s="993"/>
      <c r="KD199" s="993"/>
      <c r="KE199" s="993"/>
      <c r="KF199" s="993"/>
      <c r="KG199" s="993"/>
      <c r="KH199" s="993"/>
      <c r="KI199" s="993"/>
      <c r="KJ199" s="993"/>
      <c r="KK199" s="993"/>
      <c r="KL199" s="993"/>
      <c r="KM199" s="993"/>
      <c r="KN199" s="993"/>
      <c r="KO199" s="993"/>
      <c r="KP199" s="993"/>
      <c r="KQ199" s="993"/>
      <c r="KR199" s="993"/>
      <c r="KS199" s="993"/>
      <c r="KT199" s="993"/>
      <c r="KU199" s="993"/>
      <c r="KV199" s="993"/>
      <c r="KW199" s="993"/>
      <c r="KX199" s="993"/>
      <c r="KY199" s="993"/>
      <c r="KZ199" s="993"/>
      <c r="LA199" s="993"/>
      <c r="LB199" s="993"/>
      <c r="LC199" s="993"/>
      <c r="LD199" s="993"/>
      <c r="LE199" s="125"/>
      <c r="LF199" s="175"/>
      <c r="LG199" s="175"/>
      <c r="LH199" s="175"/>
      <c r="LI199" s="175"/>
      <c r="LJ199" s="175"/>
      <c r="LK199" s="175"/>
      <c r="LL199" s="175"/>
      <c r="LM199" s="175"/>
      <c r="LN199" s="175"/>
      <c r="LO199" s="175"/>
      <c r="LP199" s="175"/>
      <c r="LQ199" s="175"/>
      <c r="LR199" s="175"/>
      <c r="LS199" s="175"/>
      <c r="LT199" s="175"/>
      <c r="LU199" s="175"/>
      <c r="LV199" s="175"/>
      <c r="LW199" s="175"/>
      <c r="LX199" s="175"/>
      <c r="LY199" s="183"/>
      <c r="LZ199" s="183"/>
    </row>
    <row r="200" spans="1:338" ht="14.45" hidden="1" customHeight="1">
      <c r="A200" s="122">
        <v>24</v>
      </c>
      <c r="B200" s="122">
        <f>COUNTIFS($D$3:D200,D200,$F$3:F200,F200)</f>
        <v>1</v>
      </c>
      <c r="C200" s="268">
        <v>5755</v>
      </c>
      <c r="D200" s="398" t="s">
        <v>1561</v>
      </c>
      <c r="E200" s="125" t="s">
        <v>1222</v>
      </c>
      <c r="F200" s="187">
        <v>435314442</v>
      </c>
      <c r="G200" s="125">
        <v>74</v>
      </c>
      <c r="H200" s="398" t="s">
        <v>1562</v>
      </c>
      <c r="I200" s="572" t="s">
        <v>476</v>
      </c>
      <c r="J200" s="840" t="s">
        <v>477</v>
      </c>
      <c r="K200" s="841" t="s">
        <v>478</v>
      </c>
      <c r="L200" s="842">
        <v>4</v>
      </c>
      <c r="M200" s="843" t="s">
        <v>1563</v>
      </c>
      <c r="N200" s="842"/>
      <c r="O200" s="842"/>
      <c r="P200" s="844" t="s">
        <v>1011</v>
      </c>
      <c r="Q200" s="844"/>
      <c r="R200" s="844"/>
      <c r="S200" s="845"/>
      <c r="T200" s="845"/>
      <c r="U200" s="846"/>
      <c r="V200" s="845"/>
      <c r="W200" s="847"/>
      <c r="X200" s="848"/>
      <c r="Y200" s="845"/>
      <c r="Z200" s="1098"/>
      <c r="AA200" s="842"/>
      <c r="AB200" s="849">
        <v>624</v>
      </c>
      <c r="AC200" s="1099"/>
      <c r="AD200" s="1099"/>
      <c r="AE200" s="1099"/>
      <c r="AF200" s="1099"/>
      <c r="AG200" s="1126" t="s">
        <v>485</v>
      </c>
      <c r="AH200" s="1126" t="s">
        <v>1564</v>
      </c>
      <c r="AI200" s="285" t="s">
        <v>487</v>
      </c>
      <c r="AJ200" s="285" t="s">
        <v>487</v>
      </c>
      <c r="AK200" s="285" t="s">
        <v>487</v>
      </c>
      <c r="AL200" s="285" t="s">
        <v>487</v>
      </c>
      <c r="AM200" s="285" t="s">
        <v>487</v>
      </c>
      <c r="AN200" s="285" t="s">
        <v>487</v>
      </c>
      <c r="AO200" s="1021" t="s">
        <v>487</v>
      </c>
      <c r="AP200" s="363" t="s">
        <v>487</v>
      </c>
      <c r="AQ200" s="288" t="str">
        <f>DU200</f>
        <v>N</v>
      </c>
      <c r="AR200" s="139" t="s">
        <v>487</v>
      </c>
      <c r="AS200" s="140" t="s">
        <v>487</v>
      </c>
      <c r="AT200" s="141" t="s">
        <v>487</v>
      </c>
      <c r="AU200" s="142" t="s">
        <v>487</v>
      </c>
      <c r="AV200" s="285" t="s">
        <v>487</v>
      </c>
      <c r="AW200" s="145" t="s">
        <v>487</v>
      </c>
      <c r="AX200" s="850" t="s">
        <v>487</v>
      </c>
      <c r="AY200" s="285" t="s">
        <v>487</v>
      </c>
      <c r="AZ200" s="285" t="s">
        <v>487</v>
      </c>
      <c r="BA200" s="146" t="s">
        <v>487</v>
      </c>
      <c r="BB200" s="851" t="s">
        <v>487</v>
      </c>
      <c r="BC200" s="148"/>
      <c r="BD200" s="148"/>
      <c r="BE200" s="285"/>
      <c r="BF200" s="285"/>
      <c r="BG200" s="145"/>
      <c r="BH200" s="285"/>
      <c r="BI200" s="234" t="s">
        <v>487</v>
      </c>
      <c r="BJ200" s="143" t="s">
        <v>487</v>
      </c>
      <c r="BK200" s="143" t="s">
        <v>487</v>
      </c>
      <c r="BL200" s="150" t="s">
        <v>487</v>
      </c>
      <c r="BM200" s="206" t="s">
        <v>487</v>
      </c>
      <c r="BN200" s="122" t="s">
        <v>487</v>
      </c>
      <c r="BO200" s="122" t="s">
        <v>487</v>
      </c>
      <c r="BP200" s="143"/>
      <c r="BQ200" s="234"/>
      <c r="BR200" s="152"/>
      <c r="BS200" s="289" t="s">
        <v>487</v>
      </c>
      <c r="BT200" s="208" t="s">
        <v>487</v>
      </c>
      <c r="BU200" s="152"/>
      <c r="BV200" s="208" t="s">
        <v>487</v>
      </c>
      <c r="BW200" s="1056" t="s">
        <v>487</v>
      </c>
      <c r="BX200" s="208" t="s">
        <v>487</v>
      </c>
      <c r="BY200" s="208" t="s">
        <v>487</v>
      </c>
      <c r="BZ200" s="208" t="s">
        <v>487</v>
      </c>
      <c r="CA200" s="208" t="s">
        <v>487</v>
      </c>
      <c r="CB200" s="208" t="s">
        <v>487</v>
      </c>
      <c r="CC200" s="208" t="s">
        <v>487</v>
      </c>
      <c r="CD200" s="208" t="s">
        <v>487</v>
      </c>
      <c r="CE200" s="208" t="s">
        <v>487</v>
      </c>
      <c r="CF200" s="208" t="s">
        <v>487</v>
      </c>
      <c r="CG200" s="208" t="s">
        <v>487</v>
      </c>
      <c r="CH200" s="208" t="s">
        <v>487</v>
      </c>
      <c r="CI200" s="208" t="s">
        <v>487</v>
      </c>
      <c r="CJ200" s="208" t="s">
        <v>487</v>
      </c>
      <c r="CK200" s="208" t="s">
        <v>487</v>
      </c>
      <c r="CL200" s="285"/>
      <c r="CM200" s="145"/>
      <c r="CN200" s="145"/>
      <c r="CO200" s="145"/>
      <c r="CP200" s="148"/>
      <c r="CQ200" s="285"/>
      <c r="CR200" s="285"/>
      <c r="CS200" s="285"/>
      <c r="CT200" s="145"/>
      <c r="CU200" s="145"/>
      <c r="CV200" s="145"/>
      <c r="CW200" s="145"/>
      <c r="CX200" s="145"/>
      <c r="CY200" s="285"/>
      <c r="CZ200" s="145"/>
      <c r="DA200" s="209">
        <v>3</v>
      </c>
      <c r="DB200" s="285" t="s">
        <v>487</v>
      </c>
      <c r="DC200" s="852"/>
      <c r="DD200" s="852"/>
      <c r="DE200" s="308"/>
      <c r="DF200" s="308"/>
      <c r="DG200" s="308"/>
      <c r="DH200" s="579"/>
      <c r="DI200" s="163" t="s">
        <v>515</v>
      </c>
      <c r="DJ200" s="291" t="s">
        <v>485</v>
      </c>
      <c r="DK200" s="162">
        <v>2</v>
      </c>
      <c r="DL200" s="163" t="s">
        <v>476</v>
      </c>
      <c r="DM200" s="166"/>
      <c r="DN200" s="163">
        <v>0</v>
      </c>
      <c r="DO200" s="163">
        <v>0</v>
      </c>
      <c r="DP200" s="1276">
        <v>42765</v>
      </c>
      <c r="DQ200" s="163">
        <v>1</v>
      </c>
      <c r="DR200" s="165">
        <v>1.22</v>
      </c>
      <c r="DS200" s="125" t="s">
        <v>490</v>
      </c>
      <c r="DT200" s="125" t="s">
        <v>490</v>
      </c>
      <c r="DU200" s="125" t="s">
        <v>490</v>
      </c>
      <c r="DV200" s="125" t="s">
        <v>490</v>
      </c>
      <c r="DW200" s="125" t="s">
        <v>490</v>
      </c>
      <c r="DX200" s="125" t="s">
        <v>490</v>
      </c>
      <c r="DY200" s="125" t="s">
        <v>490</v>
      </c>
      <c r="DZ200" s="125" t="s">
        <v>490</v>
      </c>
      <c r="EA200" s="125" t="s">
        <v>490</v>
      </c>
      <c r="EC200" s="292">
        <v>3</v>
      </c>
      <c r="ED200" s="292">
        <v>9</v>
      </c>
      <c r="EE200" s="166">
        <v>4</v>
      </c>
      <c r="EF200" s="163"/>
      <c r="EG200" s="163">
        <v>2</v>
      </c>
      <c r="EH200" s="163">
        <v>0</v>
      </c>
      <c r="EI200" s="163">
        <v>155</v>
      </c>
      <c r="EJ200" s="163">
        <v>75</v>
      </c>
      <c r="EK200" s="167">
        <f>EJ200/(EI200*EI200*0.01*0.01)</f>
        <v>31.217481789802292</v>
      </c>
      <c r="EL200" s="163">
        <v>3</v>
      </c>
      <c r="EM200" s="168" t="s">
        <v>490</v>
      </c>
      <c r="EN200" s="169">
        <v>3</v>
      </c>
      <c r="EO200" s="163">
        <v>2</v>
      </c>
      <c r="EP200" s="163" t="s">
        <v>490</v>
      </c>
      <c r="EQ200" s="293"/>
      <c r="ER200" s="853">
        <v>5755</v>
      </c>
      <c r="ES200" s="841"/>
      <c r="ET200" s="841"/>
      <c r="EU200" s="841"/>
      <c r="EV200" s="841"/>
      <c r="EW200" s="901"/>
      <c r="EX200" s="902"/>
      <c r="EY200" s="903"/>
      <c r="EZ200" s="904"/>
      <c r="FA200" s="841"/>
      <c r="FB200" s="841"/>
      <c r="FC200" s="841"/>
      <c r="FD200" s="905"/>
      <c r="FE200" s="906"/>
      <c r="FF200" s="906"/>
      <c r="FG200" s="907"/>
      <c r="FH200" s="908"/>
      <c r="FI200" s="590"/>
      <c r="FJ200" s="854">
        <v>624</v>
      </c>
      <c r="FK200" s="1126" t="s">
        <v>1564</v>
      </c>
      <c r="FL200" s="855"/>
      <c r="FM200" s="285" t="s">
        <v>487</v>
      </c>
      <c r="FP200" s="172" t="s">
        <v>487</v>
      </c>
      <c r="FQ200" s="366" t="s">
        <v>487</v>
      </c>
      <c r="FR200" s="133"/>
      <c r="FS200" s="133"/>
      <c r="GF200" s="175"/>
      <c r="GJ200" s="1278">
        <f t="shared" si="101"/>
        <v>0</v>
      </c>
      <c r="GK200" s="1281">
        <v>42765</v>
      </c>
      <c r="GL200" s="1280" t="s">
        <v>1534</v>
      </c>
      <c r="GM200" s="177"/>
      <c r="GN200" s="1147"/>
      <c r="GP200" s="297"/>
      <c r="GR200" s="991"/>
      <c r="GS200" s="991"/>
      <c r="GT200" s="991"/>
      <c r="HI200" s="991"/>
      <c r="HJ200" s="991"/>
      <c r="HK200" s="991"/>
      <c r="HL200" s="991"/>
      <c r="HM200" s="991"/>
      <c r="HN200" s="991"/>
      <c r="HO200" s="1022"/>
      <c r="HP200" s="1022"/>
      <c r="HQ200" s="991"/>
      <c r="HR200" s="991"/>
      <c r="HS200" s="991"/>
      <c r="HT200" s="991"/>
      <c r="HU200" s="991"/>
      <c r="HV200" s="991"/>
      <c r="HW200" s="991"/>
      <c r="HX200" s="991"/>
      <c r="HY200" s="991"/>
      <c r="HZ200" s="991"/>
      <c r="IA200" s="991"/>
      <c r="IB200" s="1022"/>
      <c r="IC200" s="991"/>
      <c r="ID200" s="991"/>
      <c r="IE200" s="991"/>
      <c r="IF200" s="991"/>
      <c r="IG200" s="991"/>
      <c r="IH200" s="991"/>
      <c r="II200" s="991"/>
      <c r="IJ200" s="991"/>
      <c r="IK200" s="1022"/>
      <c r="IL200" s="991"/>
      <c r="IM200" s="991"/>
      <c r="IN200" s="1022"/>
      <c r="IO200" s="991"/>
      <c r="IP200" s="991"/>
      <c r="IQ200" s="991"/>
      <c r="IR200" s="991"/>
      <c r="IS200" s="991"/>
      <c r="IT200" s="1022"/>
      <c r="IU200" s="991"/>
      <c r="IV200" s="991"/>
      <c r="IW200" s="991"/>
      <c r="IX200" s="991"/>
      <c r="IY200" s="991"/>
      <c r="IZ200" s="991"/>
      <c r="JA200" s="991"/>
      <c r="JB200" s="991"/>
      <c r="JC200" s="991"/>
      <c r="JD200" s="991"/>
      <c r="JE200" s="991"/>
      <c r="JF200" s="991"/>
      <c r="JG200" s="125"/>
      <c r="JH200" s="125"/>
      <c r="JI200" s="125"/>
      <c r="JJ200" s="993"/>
      <c r="JK200" s="993"/>
      <c r="JL200" s="993"/>
      <c r="JM200" s="993"/>
      <c r="JN200" s="993"/>
      <c r="JO200" s="993"/>
      <c r="JP200" s="993"/>
      <c r="JQ200" s="993"/>
      <c r="JR200" s="993"/>
      <c r="JS200" s="993"/>
      <c r="JT200" s="993"/>
      <c r="JU200" s="993"/>
      <c r="JV200" s="993"/>
      <c r="JW200" s="993"/>
      <c r="JX200" s="993"/>
      <c r="JY200" s="993"/>
      <c r="JZ200" s="993"/>
      <c r="KA200" s="993"/>
      <c r="KB200" s="993"/>
      <c r="KC200" s="993"/>
      <c r="KD200" s="993"/>
      <c r="KE200" s="993"/>
      <c r="KF200" s="993"/>
      <c r="KG200" s="993"/>
      <c r="KH200" s="993"/>
      <c r="KI200" s="993"/>
      <c r="KJ200" s="993"/>
      <c r="KK200" s="993"/>
      <c r="KL200" s="993"/>
      <c r="KM200" s="993"/>
      <c r="KN200" s="993"/>
      <c r="KO200" s="993"/>
      <c r="KP200" s="993"/>
      <c r="KQ200" s="993"/>
      <c r="KR200" s="993"/>
      <c r="KS200" s="993"/>
      <c r="KT200" s="993"/>
      <c r="KU200" s="993"/>
      <c r="KV200" s="993"/>
      <c r="KW200" s="993"/>
      <c r="KX200" s="993"/>
      <c r="KY200" s="993"/>
      <c r="KZ200" s="993"/>
      <c r="LA200" s="993"/>
      <c r="LB200" s="993"/>
      <c r="LC200" s="993"/>
      <c r="LD200" s="993"/>
      <c r="LE200" s="125"/>
      <c r="LF200" s="175"/>
      <c r="LG200" s="175"/>
      <c r="LH200" s="175"/>
      <c r="LI200" s="175"/>
      <c r="LJ200" s="175"/>
      <c r="LK200" s="175"/>
      <c r="LL200" s="175"/>
      <c r="LM200" s="175"/>
      <c r="LN200" s="175"/>
      <c r="LO200" s="175"/>
      <c r="LP200" s="175"/>
      <c r="LQ200" s="175"/>
      <c r="LR200" s="175"/>
      <c r="LS200" s="175"/>
      <c r="LT200" s="175"/>
      <c r="LU200" s="175"/>
      <c r="LV200" s="175"/>
      <c r="LW200" s="175"/>
      <c r="LX200" s="175"/>
      <c r="LY200" s="183"/>
      <c r="LZ200" s="183"/>
    </row>
    <row r="201" spans="1:338" ht="14.45" hidden="1" customHeight="1">
      <c r="A201" s="122">
        <v>109</v>
      </c>
      <c r="B201" s="122">
        <f>COUNTIFS($D$3:D201,D201,$F$3:F201,F201)</f>
        <v>2</v>
      </c>
      <c r="C201" s="184">
        <v>10467</v>
      </c>
      <c r="D201" s="398" t="s">
        <v>747</v>
      </c>
      <c r="E201" s="188" t="s">
        <v>748</v>
      </c>
      <c r="F201" s="187">
        <v>5805032662</v>
      </c>
      <c r="G201" s="125">
        <v>61</v>
      </c>
      <c r="H201" s="398" t="s">
        <v>943</v>
      </c>
      <c r="I201" s="572" t="s">
        <v>944</v>
      </c>
      <c r="J201" s="751" t="s">
        <v>763</v>
      </c>
      <c r="K201" s="125" t="s">
        <v>478</v>
      </c>
      <c r="L201" s="125">
        <v>10</v>
      </c>
      <c r="M201" s="188" t="s">
        <v>596</v>
      </c>
      <c r="N201" s="125" t="s">
        <v>490</v>
      </c>
      <c r="O201" s="125"/>
      <c r="P201" s="125" t="s">
        <v>548</v>
      </c>
      <c r="Q201" s="125"/>
      <c r="R201" s="125"/>
      <c r="S201" s="530" t="s">
        <v>484</v>
      </c>
      <c r="T201" s="530" t="s">
        <v>523</v>
      </c>
      <c r="U201" s="530" t="s">
        <v>484</v>
      </c>
      <c r="V201" s="609" t="s">
        <v>599</v>
      </c>
      <c r="W201" s="530" t="s">
        <v>506</v>
      </c>
      <c r="X201" s="530" t="s">
        <v>484</v>
      </c>
      <c r="Y201" s="611" t="s">
        <v>484</v>
      </c>
      <c r="Z201" s="1007"/>
      <c r="AA201" s="125"/>
      <c r="AB201" s="373"/>
      <c r="AC201" s="1015">
        <v>44300</v>
      </c>
      <c r="AD201" s="1016">
        <v>332</v>
      </c>
      <c r="AE201" s="991"/>
      <c r="AF201" s="991"/>
      <c r="AG201" s="1018" t="s">
        <v>768</v>
      </c>
      <c r="AH201" s="1015">
        <v>300</v>
      </c>
      <c r="AK201" s="134"/>
      <c r="AO201" s="1024">
        <v>18.600000000000001</v>
      </c>
      <c r="AP201" s="137">
        <v>35.799999999999997</v>
      </c>
      <c r="AQ201" s="138">
        <v>45.3</v>
      </c>
      <c r="AR201" s="139">
        <f t="shared" ref="AR201:AR208" si="102">AO201+AP201+AQ201</f>
        <v>99.699999999999989</v>
      </c>
      <c r="AS201" s="140">
        <f t="shared" ref="AS201:AS208" si="103">AO201/AP201</f>
        <v>0.51955307262569839</v>
      </c>
      <c r="AT201" s="141">
        <f t="shared" ref="AT201:AT208" si="104">AO201/AP201*AQ201</f>
        <v>23.535754189944136</v>
      </c>
      <c r="AU201" s="142">
        <f t="shared" ref="AU201:AU208" si="105">AO201/(AP201+AQ201)</f>
        <v>0.22934648581997538</v>
      </c>
      <c r="AV201" s="145">
        <v>17.409600000000001</v>
      </c>
      <c r="AW201" s="143">
        <f>95-AY201</f>
        <v>93.6</v>
      </c>
      <c r="AX201" s="144">
        <v>0.26039999999999996</v>
      </c>
      <c r="AY201" s="145">
        <v>1.4</v>
      </c>
      <c r="AZ201" s="149" t="s">
        <v>487</v>
      </c>
      <c r="BA201" s="259">
        <v>57.459999999999994</v>
      </c>
      <c r="BB201" s="207">
        <v>0.15</v>
      </c>
      <c r="BC201" s="260"/>
      <c r="BD201" s="171"/>
      <c r="BE201"/>
      <c r="BF201"/>
      <c r="BG201" s="145"/>
      <c r="BH201" s="233">
        <v>300</v>
      </c>
      <c r="BI201" s="261">
        <v>0.12</v>
      </c>
      <c r="BJ201" s="122">
        <v>46.7</v>
      </c>
      <c r="BK201" s="122">
        <v>53.3</v>
      </c>
      <c r="BL201" s="150">
        <f>BJ201/BK201</f>
        <v>0.87617260787992501</v>
      </c>
      <c r="BM201" s="206">
        <v>0.3</v>
      </c>
      <c r="BN201" s="153">
        <f>BM201*100/AO201</f>
        <v>1.6129032258064515</v>
      </c>
      <c r="BO201" s="149" t="s">
        <v>487</v>
      </c>
      <c r="BP201" s="143">
        <v>30.150000000000002</v>
      </c>
      <c r="BQ201" s="234">
        <v>40.419999999999995</v>
      </c>
      <c r="BR201" s="174">
        <v>26702.619047619046</v>
      </c>
      <c r="BS201" s="153">
        <f>BX201+BZ201</f>
        <v>70.800000000000011</v>
      </c>
      <c r="BT201" s="149">
        <v>94.3</v>
      </c>
      <c r="BU201" s="174">
        <v>7633.666666666667</v>
      </c>
      <c r="BV201" s="153">
        <f>100-BT201</f>
        <v>5.7000000000000028</v>
      </c>
      <c r="BW201" s="1039">
        <f>BY201+CA201+CC201</f>
        <v>33.46893758865248</v>
      </c>
      <c r="BX201" s="145">
        <v>37.1</v>
      </c>
      <c r="BY201" s="145">
        <f>BX201*AP201/(CB201+BZ201+BX201+BV201)</f>
        <v>13.45673758865248</v>
      </c>
      <c r="BZ201" s="145">
        <v>33.700000000000003</v>
      </c>
      <c r="CA201" s="145">
        <f>BZ201*AP201/100</f>
        <v>12.0646</v>
      </c>
      <c r="CB201" s="145">
        <v>22.2</v>
      </c>
      <c r="CC201" s="145">
        <f>CB201*AP201/100</f>
        <v>7.9475999999999987</v>
      </c>
      <c r="CD201" s="366">
        <v>1.1000000000000001</v>
      </c>
      <c r="CJ201" s="264">
        <v>73.3</v>
      </c>
      <c r="CK201" s="265">
        <v>5007</v>
      </c>
      <c r="CL201" s="143">
        <f>BX201/BZ201</f>
        <v>1.1008902077151335</v>
      </c>
      <c r="CM201" s="145"/>
      <c r="CN201" s="145"/>
      <c r="CO201" s="145"/>
      <c r="CP201" s="171"/>
      <c r="CQ201"/>
      <c r="CR201"/>
      <c r="CS201"/>
      <c r="CT201" s="145">
        <v>69.42</v>
      </c>
      <c r="CU201" s="236"/>
      <c r="CV201" s="236"/>
      <c r="CW201" s="145"/>
      <c r="CX201" s="145"/>
      <c r="CZ201" s="145"/>
      <c r="DB201" s="158" t="s">
        <v>751</v>
      </c>
      <c r="DD201" s="420"/>
      <c r="DE201" s="125"/>
      <c r="DF201" s="125"/>
      <c r="DG201" s="125"/>
      <c r="DH201" s="414"/>
      <c r="DI201" s="125" t="s">
        <v>489</v>
      </c>
      <c r="DJ201" s="361" t="s">
        <v>485</v>
      </c>
      <c r="DK201" s="166">
        <v>2</v>
      </c>
      <c r="DL201" s="166"/>
      <c r="DM201" s="166"/>
      <c r="DN201" s="166" t="s">
        <v>618</v>
      </c>
      <c r="DO201" s="166">
        <v>0</v>
      </c>
      <c r="DP201" s="166"/>
      <c r="DQ201" s="166"/>
      <c r="DR201" s="165" t="s">
        <v>490</v>
      </c>
      <c r="DS201" s="125" t="s">
        <v>490</v>
      </c>
      <c r="DT201" s="125" t="s">
        <v>490</v>
      </c>
      <c r="DU201" s="125" t="s">
        <v>490</v>
      </c>
      <c r="DV201" s="125" t="s">
        <v>490</v>
      </c>
      <c r="DW201" s="125" t="s">
        <v>490</v>
      </c>
      <c r="DX201" s="125" t="s">
        <v>490</v>
      </c>
      <c r="DY201" s="125" t="s">
        <v>490</v>
      </c>
      <c r="DZ201" s="125" t="s">
        <v>490</v>
      </c>
      <c r="EA201" s="125" t="s">
        <v>490</v>
      </c>
      <c r="EC201" s="242"/>
      <c r="ED201" s="242"/>
      <c r="EE201" s="166">
        <v>10</v>
      </c>
      <c r="EF201" s="166"/>
      <c r="EG201" s="166"/>
      <c r="EH201" s="166">
        <v>1</v>
      </c>
      <c r="EI201" s="166">
        <v>175</v>
      </c>
      <c r="EJ201" s="166">
        <v>107</v>
      </c>
      <c r="EK201" s="167">
        <v>34.9</v>
      </c>
      <c r="EL201" s="374">
        <v>1</v>
      </c>
      <c r="EM201" s="166"/>
      <c r="EN201" s="166">
        <v>2</v>
      </c>
      <c r="EO201" s="166">
        <v>2</v>
      </c>
      <c r="EP201" s="242"/>
      <c r="EQ201" s="1230">
        <v>43539</v>
      </c>
      <c r="ER201" s="628">
        <v>10467</v>
      </c>
      <c r="ES201" s="682">
        <v>67</v>
      </c>
      <c r="ET201" s="611">
        <v>9546</v>
      </c>
      <c r="EU201" s="611">
        <v>2</v>
      </c>
      <c r="EV201" s="600">
        <f>ET201/ES201*EU201</f>
        <v>284.95522388059703</v>
      </c>
      <c r="EW201" s="612">
        <v>1908</v>
      </c>
      <c r="EX201" s="613">
        <f>EW201/ES201*EU201</f>
        <v>56.955223880597018</v>
      </c>
      <c r="EY201" s="563">
        <f>L201*EX201</f>
        <v>569.55223880597021</v>
      </c>
      <c r="EZ201" s="441"/>
      <c r="FA201" s="175"/>
      <c r="FB201" s="175"/>
      <c r="FC201" s="175"/>
      <c r="FD201" s="564"/>
      <c r="FE201" s="565"/>
      <c r="FF201" s="565"/>
      <c r="FG201" s="566"/>
      <c r="FH201" s="614"/>
      <c r="FI201" s="518"/>
      <c r="FJ201" s="519"/>
      <c r="FK201" s="1017"/>
      <c r="FL201" s="133"/>
      <c r="FM201" s="172">
        <f>EW201*100/ET201</f>
        <v>19.987429289754871</v>
      </c>
      <c r="FN201" s="213">
        <f>EX201/1000</f>
        <v>5.6955223880597018E-2</v>
      </c>
      <c r="FP201" s="172">
        <v>19.987429289754871</v>
      </c>
      <c r="FQ201" s="213">
        <v>5.6955223880597018E-2</v>
      </c>
      <c r="FR201" s="222"/>
      <c r="FS201" s="174">
        <v>10</v>
      </c>
      <c r="FT201" s="223" t="s">
        <v>580</v>
      </c>
      <c r="FU201" s="223"/>
      <c r="FV201" s="223"/>
      <c r="FW201" s="166">
        <v>0</v>
      </c>
      <c r="FX201" s="125">
        <v>1</v>
      </c>
      <c r="FY201" s="125">
        <v>1</v>
      </c>
      <c r="GA201" s="125">
        <v>0</v>
      </c>
      <c r="GB201" s="415"/>
      <c r="GD201" s="125">
        <v>1</v>
      </c>
      <c r="GE201" s="419">
        <v>43539</v>
      </c>
      <c r="GF201" s="389" t="s">
        <v>497</v>
      </c>
      <c r="GG201" s="125">
        <v>0</v>
      </c>
      <c r="GH201" s="175">
        <v>0</v>
      </c>
      <c r="GI201" s="175" t="s">
        <v>759</v>
      </c>
      <c r="GJ201" s="991"/>
      <c r="GK201" s="214">
        <v>43539</v>
      </c>
      <c r="GL201" s="1260" t="s">
        <v>497</v>
      </c>
      <c r="GM201" s="1231">
        <f>DATEDIF(EQ201,GK201,"m")</f>
        <v>0</v>
      </c>
      <c r="GN201" s="1147"/>
      <c r="GP201" s="179">
        <v>6.5747460398107069</v>
      </c>
      <c r="GR201" s="991"/>
      <c r="GS201" s="992">
        <v>1.4079999999999999</v>
      </c>
      <c r="GT201" s="991"/>
      <c r="HI201" s="991"/>
      <c r="HJ201" s="991"/>
      <c r="HK201" s="991"/>
      <c r="HL201" s="991"/>
      <c r="HM201" s="991"/>
      <c r="HN201" s="991"/>
      <c r="HO201" s="1022"/>
      <c r="HP201" s="1022"/>
      <c r="HQ201" s="991"/>
      <c r="HR201" s="991"/>
      <c r="HS201" s="991"/>
      <c r="HT201" s="991"/>
      <c r="HU201" s="991"/>
      <c r="HV201" s="991"/>
      <c r="HW201" s="991"/>
      <c r="HX201" s="991"/>
      <c r="HY201" s="991"/>
      <c r="HZ201" s="991"/>
      <c r="IA201" s="991"/>
      <c r="IB201" s="1022"/>
      <c r="IC201" s="991"/>
      <c r="ID201" s="991"/>
      <c r="IE201" s="991"/>
      <c r="IF201" s="991"/>
      <c r="IG201" s="991"/>
      <c r="IH201" s="991"/>
      <c r="II201" s="991"/>
      <c r="IJ201" s="991"/>
      <c r="IK201" s="1022"/>
      <c r="IL201" s="991"/>
      <c r="IM201" s="991"/>
      <c r="IN201" s="1022"/>
      <c r="IO201" s="991"/>
      <c r="IP201" s="991"/>
      <c r="IQ201" s="991"/>
      <c r="IR201" s="991"/>
      <c r="IS201" s="991"/>
      <c r="IT201" s="1022"/>
      <c r="IU201" s="991"/>
      <c r="IV201" s="991"/>
      <c r="IW201" s="991"/>
      <c r="IX201" s="991"/>
      <c r="IY201" s="991"/>
      <c r="IZ201" s="991"/>
      <c r="JA201" s="991"/>
      <c r="JB201" s="991"/>
      <c r="JC201" s="991"/>
      <c r="JD201" s="991"/>
      <c r="JE201" s="991"/>
      <c r="JF201" s="991"/>
      <c r="JG201" s="991"/>
      <c r="JH201" s="991"/>
      <c r="JI201" s="991"/>
      <c r="JJ201" s="993"/>
      <c r="JK201" s="993"/>
      <c r="JL201" s="993"/>
      <c r="JM201" s="993"/>
      <c r="JN201" s="993"/>
      <c r="JO201" s="993"/>
      <c r="JP201" s="993"/>
      <c r="JQ201" s="993"/>
      <c r="JR201" s="993"/>
      <c r="JS201" s="993"/>
      <c r="JT201" s="993"/>
      <c r="JU201" s="993"/>
      <c r="JV201" s="993"/>
      <c r="JW201" s="993"/>
      <c r="JX201" s="993"/>
      <c r="JY201" s="993"/>
      <c r="JZ201" s="993"/>
      <c r="KA201" s="993"/>
      <c r="KB201" s="993"/>
      <c r="KC201" s="993"/>
      <c r="KD201" s="993"/>
      <c r="KE201" s="993"/>
      <c r="KF201" s="993"/>
      <c r="KG201" s="993"/>
      <c r="KH201" s="993"/>
      <c r="KI201" s="993"/>
      <c r="KJ201" s="993"/>
      <c r="KK201" s="993"/>
      <c r="KL201" s="993"/>
      <c r="KM201" s="993"/>
      <c r="KN201" s="993"/>
      <c r="KO201" s="993"/>
      <c r="KP201" s="993"/>
      <c r="KQ201" s="993"/>
      <c r="KR201" s="993"/>
      <c r="KS201" s="993"/>
      <c r="KT201" s="993"/>
      <c r="KU201" s="993"/>
      <c r="KV201" s="993"/>
      <c r="KW201" s="993"/>
      <c r="KX201" s="993"/>
      <c r="KY201" s="993"/>
      <c r="KZ201" s="993"/>
      <c r="LA201" s="993"/>
      <c r="LB201" s="993"/>
      <c r="LC201" s="993"/>
      <c r="LD201" s="993"/>
      <c r="LE201" s="133"/>
    </row>
    <row r="202" spans="1:338" ht="14.45" hidden="1" customHeight="1">
      <c r="A202" s="122">
        <v>49</v>
      </c>
      <c r="B202" s="122">
        <f>COUNTIFS($D$3:D202,D202,$F$3:F202,F202)</f>
        <v>1</v>
      </c>
      <c r="C202" s="961">
        <v>5026</v>
      </c>
      <c r="D202" s="422" t="s">
        <v>1555</v>
      </c>
      <c r="E202" s="225"/>
      <c r="F202" s="521">
        <v>435828446</v>
      </c>
      <c r="G202" s="125">
        <v>73</v>
      </c>
      <c r="H202" s="422" t="s">
        <v>1556</v>
      </c>
      <c r="I202" s="269"/>
      <c r="J202" s="190"/>
      <c r="K202" s="962" t="s">
        <v>478</v>
      </c>
      <c r="L202" s="186">
        <v>1</v>
      </c>
      <c r="M202" s="186">
        <v>1</v>
      </c>
      <c r="N202" s="225"/>
      <c r="O202" s="225"/>
      <c r="P202" s="192"/>
      <c r="Q202" s="192"/>
      <c r="R202" s="192"/>
      <c r="S202" s="324"/>
      <c r="T202" s="324"/>
      <c r="U202" s="325"/>
      <c r="V202" s="324"/>
      <c r="W202" s="326"/>
      <c r="X202" s="324"/>
      <c r="Y202" s="324"/>
      <c r="Z202" s="433"/>
      <c r="AA202" s="225"/>
      <c r="AB202" s="125"/>
      <c r="AC202" s="991"/>
      <c r="AD202" s="991"/>
      <c r="AE202" s="991"/>
      <c r="AF202" s="991"/>
      <c r="AG202" s="1017"/>
      <c r="AH202" s="1009"/>
      <c r="AJ202" s="145">
        <v>8.6999999999999993</v>
      </c>
      <c r="AK202" s="134"/>
      <c r="AM202" s="135"/>
      <c r="AO202" s="1025">
        <v>34.9</v>
      </c>
      <c r="AP202" s="137">
        <v>37.200000000000003</v>
      </c>
      <c r="AQ202" s="829">
        <v>21.1</v>
      </c>
      <c r="AR202" s="139">
        <f t="shared" si="102"/>
        <v>93.199999999999989</v>
      </c>
      <c r="AS202" s="140">
        <f t="shared" si="103"/>
        <v>0.93817204301075263</v>
      </c>
      <c r="AT202" s="141">
        <f t="shared" si="104"/>
        <v>19.795430107526883</v>
      </c>
      <c r="AU202" s="142">
        <f t="shared" si="105"/>
        <v>0.59862778730703248</v>
      </c>
      <c r="AV202" s="149" t="s">
        <v>487</v>
      </c>
      <c r="AW202" s="145" t="s">
        <v>487</v>
      </c>
      <c r="AX202" s="144" t="s">
        <v>487</v>
      </c>
      <c r="AY202" s="122" t="s">
        <v>487</v>
      </c>
      <c r="AZ202" s="143" t="s">
        <v>487</v>
      </c>
      <c r="BA202" s="146" t="s">
        <v>487</v>
      </c>
      <c r="BB202" s="205" t="s">
        <v>487</v>
      </c>
      <c r="BC202" s="148"/>
      <c r="BD202" s="148"/>
      <c r="BG202" s="145"/>
      <c r="BH202" s="143"/>
      <c r="BI202" s="234" t="s">
        <v>487</v>
      </c>
      <c r="BJ202" s="143" t="s">
        <v>487</v>
      </c>
      <c r="BK202" s="143" t="s">
        <v>487</v>
      </c>
      <c r="BL202" s="150" t="s">
        <v>487</v>
      </c>
      <c r="BM202" s="206" t="s">
        <v>487</v>
      </c>
      <c r="BN202" s="122" t="s">
        <v>487</v>
      </c>
      <c r="BO202" s="838" t="s">
        <v>487</v>
      </c>
      <c r="BP202" s="143"/>
      <c r="BQ202" s="234"/>
      <c r="BR202" s="152"/>
      <c r="BS202" s="289">
        <v>51</v>
      </c>
      <c r="BT202" s="154"/>
      <c r="BU202" s="152"/>
      <c r="BV202" s="154"/>
      <c r="BW202" s="1128"/>
      <c r="BX202" s="154" t="s">
        <v>487</v>
      </c>
      <c r="BY202" s="154" t="s">
        <v>487</v>
      </c>
      <c r="BZ202" s="154" t="s">
        <v>487</v>
      </c>
      <c r="CA202" s="154" t="s">
        <v>487</v>
      </c>
      <c r="CB202" s="154" t="s">
        <v>487</v>
      </c>
      <c r="CC202" s="154" t="s">
        <v>487</v>
      </c>
      <c r="CD202" s="154"/>
      <c r="CE202" s="143"/>
      <c r="CF202"/>
      <c r="CM202" s="145"/>
      <c r="CN202" s="145"/>
      <c r="CO202" s="145"/>
      <c r="CP202" s="148"/>
      <c r="CS202" s="145"/>
      <c r="CT202" s="145"/>
      <c r="CU202" s="145"/>
      <c r="CV202" s="145"/>
      <c r="CW202" s="145"/>
      <c r="CX202" s="145"/>
      <c r="CY202" s="149"/>
      <c r="CZ202" s="145"/>
      <c r="DA202" s="149">
        <v>3</v>
      </c>
      <c r="DB202" s="149" t="s">
        <v>300</v>
      </c>
      <c r="DE202" s="125"/>
      <c r="DF202" s="125"/>
      <c r="DG202" s="125"/>
      <c r="DH202" s="414"/>
      <c r="DI202" s="296" t="s">
        <v>515</v>
      </c>
      <c r="DJ202" s="830"/>
      <c r="DK202" s="166">
        <v>2</v>
      </c>
      <c r="DL202" s="166" t="s">
        <v>843</v>
      </c>
      <c r="DM202" s="166"/>
      <c r="DN202" s="166">
        <v>0</v>
      </c>
      <c r="DO202" s="166">
        <v>0</v>
      </c>
      <c r="DP202" s="1276">
        <v>42661</v>
      </c>
      <c r="DQ202" s="166">
        <v>1</v>
      </c>
      <c r="DR202" s="165" t="s">
        <v>490</v>
      </c>
      <c r="DS202" s="125" t="s">
        <v>490</v>
      </c>
      <c r="DT202" s="125" t="s">
        <v>490</v>
      </c>
      <c r="DU202" s="125" t="s">
        <v>490</v>
      </c>
      <c r="DV202" s="125" t="s">
        <v>490</v>
      </c>
      <c r="DW202" s="125" t="s">
        <v>490</v>
      </c>
      <c r="DX202" s="125" t="s">
        <v>490</v>
      </c>
      <c r="DY202" s="125" t="s">
        <v>490</v>
      </c>
      <c r="DZ202" s="125" t="s">
        <v>490</v>
      </c>
      <c r="EA202" s="125" t="s">
        <v>490</v>
      </c>
      <c r="EC202" s="166">
        <v>3</v>
      </c>
      <c r="ED202" s="166">
        <v>1</v>
      </c>
      <c r="EE202" s="166">
        <v>1</v>
      </c>
      <c r="EF202" s="166"/>
      <c r="EG202" s="166">
        <v>1</v>
      </c>
      <c r="EH202" s="166">
        <v>0</v>
      </c>
      <c r="EI202" s="166">
        <v>165</v>
      </c>
      <c r="EJ202" s="166">
        <v>85</v>
      </c>
      <c r="EK202" s="167">
        <f>EJ202/(EI202*EI202*0.01*0.01)</f>
        <v>31.221303948576676</v>
      </c>
      <c r="EL202" s="166">
        <v>2</v>
      </c>
      <c r="EM202" s="168" t="s">
        <v>490</v>
      </c>
      <c r="EN202" s="166">
        <v>3</v>
      </c>
      <c r="EO202" s="166">
        <v>2</v>
      </c>
      <c r="EP202" s="166" t="s">
        <v>490</v>
      </c>
      <c r="EQ202" s="293"/>
      <c r="ER202" s="833">
        <v>5026</v>
      </c>
      <c r="ES202" s="892"/>
      <c r="ET202" s="892"/>
      <c r="EU202" s="892"/>
      <c r="EV202" s="892"/>
      <c r="EW202" s="893"/>
      <c r="EX202" s="894"/>
      <c r="EY202" s="895"/>
      <c r="EZ202" s="896"/>
      <c r="FA202" s="892"/>
      <c r="FB202" s="892"/>
      <c r="FC202" s="892"/>
      <c r="FD202" s="892"/>
      <c r="FE202" s="897"/>
      <c r="FF202" s="898"/>
      <c r="FG202" s="899"/>
      <c r="FH202" s="900"/>
      <c r="FI202" s="834"/>
      <c r="FJ202" s="835"/>
      <c r="FK202" s="1208"/>
      <c r="FL202" s="836"/>
      <c r="FM202" s="836"/>
      <c r="FP202" s="145">
        <v>8.6999999999999993</v>
      </c>
      <c r="FQ202" s="366" t="s">
        <v>487</v>
      </c>
      <c r="FR202" s="133"/>
      <c r="FS202" s="133"/>
      <c r="GF202" s="175"/>
      <c r="GJ202" s="1278">
        <f t="shared" ref="GJ202:GJ212" si="106">DATEDIF(DP202,GK202,"m")</f>
        <v>0</v>
      </c>
      <c r="GK202" s="1282">
        <v>42661</v>
      </c>
      <c r="GL202" s="1280" t="s">
        <v>1534</v>
      </c>
      <c r="GM202" s="177"/>
      <c r="GN202" s="1147"/>
      <c r="GR202" s="991"/>
      <c r="GS202" s="991"/>
      <c r="GT202" s="991"/>
      <c r="GU202" s="122"/>
      <c r="HI202" s="991"/>
      <c r="HJ202" s="991"/>
      <c r="HK202" s="991"/>
      <c r="HL202" s="991"/>
      <c r="HM202" s="991"/>
      <c r="HN202" s="991"/>
      <c r="HO202" s="1022"/>
      <c r="HP202" s="1022"/>
      <c r="HQ202" s="991"/>
      <c r="HR202" s="991"/>
      <c r="HS202" s="991"/>
      <c r="HT202" s="991"/>
      <c r="HU202" s="991"/>
      <c r="HV202" s="991"/>
      <c r="HW202" s="991"/>
      <c r="HX202" s="991"/>
      <c r="HY202" s="991"/>
      <c r="HZ202" s="991"/>
      <c r="IA202" s="991"/>
      <c r="IB202" s="1022"/>
      <c r="IC202" s="991"/>
      <c r="ID202" s="991"/>
      <c r="IE202" s="991"/>
      <c r="IF202" s="991"/>
      <c r="IG202" s="991"/>
      <c r="IH202" s="991"/>
      <c r="II202" s="991"/>
      <c r="IJ202" s="991"/>
      <c r="IK202" s="1022"/>
      <c r="IL202" s="991"/>
      <c r="IM202" s="991"/>
      <c r="IN202" s="1022"/>
      <c r="IO202" s="991"/>
      <c r="IP202" s="991"/>
      <c r="IQ202" s="991"/>
      <c r="IR202" s="991"/>
      <c r="IS202" s="991"/>
      <c r="IT202" s="1022"/>
      <c r="IU202" s="991"/>
      <c r="IV202" s="991"/>
      <c r="IW202" s="991"/>
      <c r="IX202" s="991"/>
      <c r="IY202" s="991"/>
      <c r="IZ202" s="991"/>
      <c r="JA202" s="991"/>
      <c r="JB202" s="991"/>
      <c r="JC202" s="991"/>
      <c r="JD202" s="991"/>
      <c r="JE202" s="991"/>
      <c r="JF202" s="991"/>
      <c r="JG202" s="125"/>
      <c r="JH202" s="125"/>
      <c r="JI202" s="125"/>
      <c r="JJ202" s="993"/>
      <c r="JK202" s="993"/>
      <c r="JL202" s="993"/>
      <c r="JM202" s="993"/>
      <c r="JN202" s="993"/>
      <c r="JO202" s="993"/>
      <c r="JP202" s="993"/>
      <c r="JQ202" s="993"/>
      <c r="JR202" s="993"/>
      <c r="JS202" s="993"/>
      <c r="JT202" s="993"/>
      <c r="JU202" s="993"/>
      <c r="JV202" s="993"/>
      <c r="JW202" s="993"/>
      <c r="JX202" s="993"/>
      <c r="JY202" s="993"/>
      <c r="JZ202" s="993"/>
      <c r="KA202" s="993"/>
      <c r="KB202" s="993"/>
      <c r="KC202" s="993"/>
      <c r="KD202" s="993"/>
      <c r="KE202" s="993"/>
      <c r="KF202" s="993"/>
      <c r="KG202" s="993"/>
      <c r="KH202" s="993"/>
      <c r="KI202" s="993"/>
      <c r="KJ202" s="993"/>
      <c r="KK202" s="993"/>
      <c r="KL202" s="993"/>
      <c r="KM202" s="993"/>
      <c r="KN202" s="993"/>
      <c r="KO202" s="993"/>
      <c r="KP202" s="993"/>
      <c r="KQ202" s="993"/>
      <c r="KR202" s="993"/>
      <c r="KS202" s="993"/>
      <c r="KT202" s="993"/>
      <c r="KU202" s="993"/>
      <c r="KV202" s="993"/>
      <c r="KW202" s="993"/>
      <c r="KX202" s="993"/>
      <c r="KY202" s="993"/>
      <c r="KZ202" s="993"/>
      <c r="LA202" s="993"/>
      <c r="LB202" s="993"/>
      <c r="LC202" s="993"/>
      <c r="LD202" s="993"/>
      <c r="LE202" s="125"/>
      <c r="LF202" s="125"/>
      <c r="LG202" s="125"/>
      <c r="LH202" s="125"/>
      <c r="LI202" s="125"/>
      <c r="LJ202" s="125"/>
      <c r="LK202" s="125"/>
      <c r="LL202" s="125"/>
      <c r="LM202" s="125"/>
      <c r="LN202" s="125"/>
      <c r="LO202" s="125"/>
      <c r="LP202" s="125"/>
      <c r="LQ202" s="125"/>
      <c r="LR202" s="175"/>
      <c r="LS202" s="175"/>
      <c r="LT202" s="175"/>
      <c r="LU202" s="175"/>
      <c r="LV202" s="175"/>
      <c r="LW202" s="175"/>
      <c r="LX202" s="175"/>
      <c r="LY202" s="183"/>
      <c r="LZ202" s="183"/>
    </row>
    <row r="203" spans="1:338" ht="14.45" hidden="1" customHeight="1">
      <c r="A203" s="122">
        <v>86</v>
      </c>
      <c r="B203" s="122">
        <f>COUNTIFS($D$3:D203,D203,$F$3:F203,F203)</f>
        <v>1</v>
      </c>
      <c r="C203" s="184">
        <v>10390</v>
      </c>
      <c r="D203" s="398" t="s">
        <v>1617</v>
      </c>
      <c r="E203" s="188" t="s">
        <v>510</v>
      </c>
      <c r="F203" s="187">
        <v>446129461</v>
      </c>
      <c r="G203" s="125">
        <v>75</v>
      </c>
      <c r="H203" s="398" t="s">
        <v>931</v>
      </c>
      <c r="I203" s="572" t="s">
        <v>476</v>
      </c>
      <c r="J203" s="376" t="s">
        <v>1501</v>
      </c>
      <c r="K203" s="225" t="s">
        <v>478</v>
      </c>
      <c r="L203" s="991">
        <v>2</v>
      </c>
      <c r="M203" s="992" t="s">
        <v>962</v>
      </c>
      <c r="N203" s="991" t="s">
        <v>684</v>
      </c>
      <c r="O203" s="991"/>
      <c r="P203" s="125" t="s">
        <v>934</v>
      </c>
      <c r="Q203" s="991"/>
      <c r="R203" s="991"/>
      <c r="S203" s="530" t="s">
        <v>484</v>
      </c>
      <c r="T203" s="530" t="s">
        <v>484</v>
      </c>
      <c r="U203" s="530" t="s">
        <v>484</v>
      </c>
      <c r="V203" s="810" t="s">
        <v>549</v>
      </c>
      <c r="W203" s="530" t="s">
        <v>484</v>
      </c>
      <c r="X203" s="530" t="s">
        <v>484</v>
      </c>
      <c r="Y203" s="611" t="s">
        <v>484</v>
      </c>
      <c r="Z203" s="1007"/>
      <c r="AA203" s="125"/>
      <c r="AB203" s="373"/>
      <c r="AC203" s="1015">
        <v>21754</v>
      </c>
      <c r="AD203" s="1016">
        <v>58</v>
      </c>
      <c r="AE203" s="991"/>
      <c r="AF203" s="991"/>
      <c r="AG203" s="1018" t="s">
        <v>507</v>
      </c>
      <c r="AH203" s="1015">
        <v>100</v>
      </c>
      <c r="AK203" s="134"/>
      <c r="AO203" s="1024">
        <v>27.4</v>
      </c>
      <c r="AP203" s="137">
        <v>4.2</v>
      </c>
      <c r="AQ203" s="138">
        <v>64.099999999999994</v>
      </c>
      <c r="AR203" s="139">
        <f t="shared" si="102"/>
        <v>95.699999999999989</v>
      </c>
      <c r="AS203" s="140">
        <f t="shared" si="103"/>
        <v>6.5238095238095228</v>
      </c>
      <c r="AT203" s="141">
        <f t="shared" si="104"/>
        <v>418.17619047619036</v>
      </c>
      <c r="AU203" s="142">
        <f t="shared" si="105"/>
        <v>0.40117130307467058</v>
      </c>
      <c r="AV203" s="145">
        <v>25.262799999999999</v>
      </c>
      <c r="AW203" s="143">
        <f>95-AY203</f>
        <v>92.2</v>
      </c>
      <c r="AX203" s="144">
        <v>0.76719999999999988</v>
      </c>
      <c r="AY203" s="145">
        <v>2.8</v>
      </c>
      <c r="AZ203" s="149" t="s">
        <v>487</v>
      </c>
      <c r="BA203" s="365"/>
      <c r="BB203" s="207" t="s">
        <v>487</v>
      </c>
      <c r="BC203" s="260"/>
      <c r="BD203" s="171"/>
      <c r="BE203"/>
      <c r="BF203"/>
      <c r="BG203" s="145"/>
      <c r="BH203" s="233" t="s">
        <v>487</v>
      </c>
      <c r="BI203" s="261"/>
      <c r="BJ203" s="122">
        <v>44.7</v>
      </c>
      <c r="BK203" s="122">
        <v>55.3</v>
      </c>
      <c r="BL203" s="150">
        <f>BJ203/BK203</f>
        <v>0.8083182640144666</v>
      </c>
      <c r="BM203" s="151" t="s">
        <v>487</v>
      </c>
      <c r="BN203" s="122" t="s">
        <v>487</v>
      </c>
      <c r="BO203" s="149" t="s">
        <v>487</v>
      </c>
      <c r="BP203" s="145"/>
      <c r="BQ203" s="217"/>
      <c r="BR203" s="174" t="s">
        <v>487</v>
      </c>
      <c r="BS203" s="153" t="s">
        <v>487</v>
      </c>
      <c r="BT203" s="153" t="s">
        <v>487</v>
      </c>
      <c r="BU203" s="174"/>
      <c r="BV203" s="153" t="s">
        <v>487</v>
      </c>
      <c r="BW203" s="1039" t="s">
        <v>487</v>
      </c>
      <c r="BX203" s="153" t="s">
        <v>487</v>
      </c>
      <c r="BY203" s="153" t="s">
        <v>487</v>
      </c>
      <c r="BZ203" s="153" t="s">
        <v>487</v>
      </c>
      <c r="CA203" s="153" t="s">
        <v>487</v>
      </c>
      <c r="CB203" s="153" t="s">
        <v>487</v>
      </c>
      <c r="CC203" s="153" t="s">
        <v>487</v>
      </c>
      <c r="CD203" s="262" t="s">
        <v>487</v>
      </c>
      <c r="CJ203" s="264"/>
      <c r="CK203" s="265"/>
      <c r="CM203" s="145"/>
      <c r="CN203" s="145"/>
      <c r="CO203" s="145"/>
      <c r="CP203" s="171"/>
      <c r="CQ203"/>
      <c r="CR203"/>
      <c r="CS203"/>
      <c r="CT203" s="145"/>
      <c r="CU203" s="236"/>
      <c r="CV203" s="236"/>
      <c r="CW203" s="145"/>
      <c r="CX203" s="145"/>
      <c r="CZ203" s="145"/>
      <c r="DA203" s="209">
        <v>3</v>
      </c>
      <c r="DB203" s="149" t="s">
        <v>685</v>
      </c>
      <c r="DD203" s="420"/>
      <c r="DE203" s="125"/>
      <c r="DF203" s="125"/>
      <c r="DG203" s="125"/>
      <c r="DH203" s="414"/>
      <c r="DI203" s="125" t="s">
        <v>515</v>
      </c>
      <c r="DJ203" s="267" t="s">
        <v>507</v>
      </c>
      <c r="DK203" s="166">
        <v>2</v>
      </c>
      <c r="DL203" s="166"/>
      <c r="DM203" s="166"/>
      <c r="DN203" s="163" t="s">
        <v>516</v>
      </c>
      <c r="DO203" s="166">
        <v>0</v>
      </c>
      <c r="DP203" s="1275">
        <v>43528</v>
      </c>
      <c r="DQ203" s="166"/>
      <c r="DR203" s="165" t="s">
        <v>490</v>
      </c>
      <c r="DS203" s="125" t="s">
        <v>490</v>
      </c>
      <c r="DT203" s="125" t="s">
        <v>490</v>
      </c>
      <c r="DU203" s="125" t="s">
        <v>490</v>
      </c>
      <c r="DV203" s="125" t="s">
        <v>490</v>
      </c>
      <c r="DW203" s="125" t="s">
        <v>490</v>
      </c>
      <c r="DX203" s="125" t="s">
        <v>490</v>
      </c>
      <c r="DY203" s="125" t="s">
        <v>490</v>
      </c>
      <c r="DZ203" s="125" t="s">
        <v>490</v>
      </c>
      <c r="EA203" s="125" t="s">
        <v>490</v>
      </c>
      <c r="EC203" s="166"/>
      <c r="ED203" s="166"/>
      <c r="EE203" s="166">
        <v>2</v>
      </c>
      <c r="EF203" s="166">
        <v>10</v>
      </c>
      <c r="EG203" s="166">
        <v>2</v>
      </c>
      <c r="EH203" s="166">
        <v>0</v>
      </c>
      <c r="EI203" s="166">
        <v>163</v>
      </c>
      <c r="EJ203" s="166">
        <v>90</v>
      </c>
      <c r="EK203" s="167">
        <f>EJ203/(EI203*EI203*0.01*0.01)</f>
        <v>33.874063758515568</v>
      </c>
      <c r="EL203" s="166">
        <v>3</v>
      </c>
      <c r="EM203" s="166"/>
      <c r="EN203" s="166">
        <v>3</v>
      </c>
      <c r="EO203" s="166">
        <v>2</v>
      </c>
      <c r="EP203" s="242"/>
      <c r="EQ203" s="176"/>
      <c r="ER203" s="628">
        <v>10390</v>
      </c>
      <c r="ES203" s="682">
        <v>57</v>
      </c>
      <c r="ET203" s="611">
        <v>76401</v>
      </c>
      <c r="EU203" s="611">
        <v>2</v>
      </c>
      <c r="EV203" s="600">
        <f>ET203/ES203*EU203</f>
        <v>2680.7368421052633</v>
      </c>
      <c r="EW203" s="612">
        <v>1455</v>
      </c>
      <c r="EX203" s="613">
        <f>EW203/ES203*EU203</f>
        <v>51.05263157894737</v>
      </c>
      <c r="EY203" s="563">
        <f>L203*EX203</f>
        <v>102.10526315789474</v>
      </c>
      <c r="EZ203" s="441"/>
      <c r="FA203" s="175"/>
      <c r="FB203" s="175"/>
      <c r="FC203" s="175"/>
      <c r="FD203" s="564"/>
      <c r="FE203" s="565"/>
      <c r="FF203" s="565"/>
      <c r="FG203" s="566"/>
      <c r="FH203" s="614"/>
      <c r="FI203" s="518"/>
      <c r="FJ203" s="519"/>
      <c r="FK203" s="1017"/>
      <c r="FL203" s="133"/>
      <c r="FM203" s="172">
        <f>EW203*100/ET203</f>
        <v>1.9044253347469273</v>
      </c>
      <c r="FN203" s="213">
        <f>EX203/1000</f>
        <v>5.105263157894737E-2</v>
      </c>
      <c r="FP203" s="172">
        <v>1.9044253347469273</v>
      </c>
      <c r="FQ203" s="213">
        <v>5.105263157894737E-2</v>
      </c>
      <c r="FR203" s="222"/>
      <c r="FS203" s="222"/>
      <c r="FT203" s="223"/>
      <c r="FU203" s="223"/>
      <c r="FV203" s="223"/>
      <c r="FW203" s="125">
        <v>0</v>
      </c>
      <c r="FX203" s="125">
        <v>7</v>
      </c>
      <c r="FY203" s="125">
        <v>0</v>
      </c>
      <c r="GD203" s="125">
        <v>1</v>
      </c>
      <c r="GE203" s="419">
        <v>43528</v>
      </c>
      <c r="GF203" s="389" t="s">
        <v>1521</v>
      </c>
      <c r="GI203" s="183" t="s">
        <v>951</v>
      </c>
      <c r="GJ203" s="1278">
        <f t="shared" si="106"/>
        <v>0</v>
      </c>
      <c r="GK203" s="1279">
        <v>43528</v>
      </c>
      <c r="GL203" s="1280" t="s">
        <v>1534</v>
      </c>
      <c r="GM203" s="177"/>
      <c r="GN203" s="1147"/>
      <c r="GP203" s="179">
        <v>0.48165338447886086</v>
      </c>
      <c r="GR203" s="991"/>
      <c r="GS203" s="991"/>
      <c r="GT203" s="991"/>
      <c r="HI203" s="991"/>
      <c r="HJ203" s="991"/>
      <c r="HK203" s="991"/>
      <c r="HL203" s="991"/>
      <c r="HM203" s="991"/>
      <c r="HN203" s="991"/>
      <c r="HO203" s="1022"/>
      <c r="HP203" s="1022"/>
      <c r="HQ203" s="991"/>
      <c r="HR203" s="991"/>
      <c r="HS203" s="991"/>
      <c r="HT203" s="991"/>
      <c r="HU203" s="991"/>
      <c r="HV203" s="991"/>
      <c r="HW203" s="991"/>
      <c r="HX203" s="991"/>
      <c r="HY203" s="991"/>
      <c r="HZ203" s="991"/>
      <c r="IA203" s="991"/>
      <c r="IB203" s="1022"/>
      <c r="IC203" s="991"/>
      <c r="ID203" s="991"/>
      <c r="IE203" s="991"/>
      <c r="IF203" s="991"/>
      <c r="IG203" s="991"/>
      <c r="IH203" s="991"/>
      <c r="II203" s="991"/>
      <c r="IJ203" s="991"/>
      <c r="IK203" s="1022"/>
      <c r="IL203" s="991"/>
      <c r="IM203" s="991"/>
      <c r="IN203" s="1022"/>
      <c r="IO203" s="991"/>
      <c r="IP203" s="991"/>
      <c r="IQ203" s="991"/>
      <c r="IR203" s="991"/>
      <c r="IS203" s="991"/>
      <c r="IT203" s="1022"/>
      <c r="IU203" s="991"/>
      <c r="IV203" s="991"/>
      <c r="IW203" s="991"/>
      <c r="IX203" s="991"/>
      <c r="IY203" s="991"/>
      <c r="IZ203" s="991"/>
      <c r="JA203" s="991"/>
      <c r="JB203" s="991"/>
      <c r="JC203" s="991"/>
      <c r="JD203" s="991"/>
      <c r="JE203" s="991"/>
      <c r="JF203" s="991"/>
      <c r="JG203" s="125"/>
      <c r="JH203" s="125"/>
      <c r="JI203" s="125"/>
      <c r="JJ203" s="993"/>
      <c r="JK203" s="993"/>
      <c r="JL203" s="993"/>
      <c r="JM203" s="993"/>
      <c r="JN203" s="993"/>
      <c r="JO203" s="993"/>
      <c r="JP203" s="993"/>
      <c r="JQ203" s="993"/>
      <c r="JR203" s="993"/>
      <c r="JS203" s="993"/>
      <c r="JT203" s="993"/>
      <c r="JU203" s="993"/>
      <c r="JV203" s="993"/>
      <c r="JW203" s="993"/>
      <c r="JX203" s="993"/>
      <c r="JY203" s="993"/>
      <c r="JZ203" s="993"/>
      <c r="KA203" s="993"/>
      <c r="KB203" s="993"/>
      <c r="KC203" s="993"/>
      <c r="KD203" s="993"/>
      <c r="KE203" s="993"/>
      <c r="KF203" s="993"/>
      <c r="KG203" s="993"/>
      <c r="KH203" s="993"/>
      <c r="KI203" s="993"/>
      <c r="KJ203" s="993"/>
      <c r="KK203" s="993"/>
      <c r="KL203" s="993"/>
      <c r="KM203" s="993"/>
      <c r="KN203" s="993"/>
      <c r="KO203" s="993"/>
      <c r="KP203" s="993"/>
      <c r="KQ203" s="993"/>
      <c r="KR203" s="993"/>
      <c r="KS203" s="993"/>
      <c r="KT203" s="993"/>
      <c r="KU203" s="993"/>
      <c r="KV203" s="993"/>
      <c r="KW203" s="993"/>
      <c r="KX203" s="993"/>
      <c r="KY203" s="993"/>
      <c r="KZ203" s="993"/>
      <c r="LA203" s="993"/>
      <c r="LB203" s="993"/>
      <c r="LC203" s="993"/>
      <c r="LD203" s="993"/>
      <c r="LE203" s="125"/>
      <c r="LF203" s="175"/>
      <c r="LG203" s="175"/>
      <c r="LH203" s="175"/>
      <c r="LI203" s="175"/>
      <c r="LJ203" s="175"/>
      <c r="LK203" s="175"/>
      <c r="LL203" s="175"/>
      <c r="LM203" s="175"/>
      <c r="LN203" s="175"/>
      <c r="LO203" s="175"/>
      <c r="LP203" s="175"/>
      <c r="LQ203" s="175"/>
      <c r="LR203" s="175"/>
      <c r="LS203" s="175"/>
      <c r="LT203" s="175"/>
      <c r="LU203" s="175"/>
      <c r="LV203" s="175"/>
      <c r="LW203" s="175"/>
      <c r="LX203" s="175"/>
      <c r="LY203" s="183"/>
      <c r="LZ203" s="183"/>
    </row>
    <row r="204" spans="1:338" ht="14.45" hidden="1" customHeight="1">
      <c r="A204" s="122">
        <v>96</v>
      </c>
      <c r="B204" s="122">
        <f>COUNTIFS($D$3:D204,D204,$F$3:F204,F204)</f>
        <v>1</v>
      </c>
      <c r="C204" s="184">
        <v>12522</v>
      </c>
      <c r="D204" s="398" t="s">
        <v>1711</v>
      </c>
      <c r="E204" s="188" t="s">
        <v>510</v>
      </c>
      <c r="F204" s="187">
        <v>446211445</v>
      </c>
      <c r="G204" s="125">
        <f>LEFT(H204,4)-CONCATENATE(IF(LEFT(F204, 2)&lt;MID(H204, 3, 4), 20, 19),LEFT(F204,2))</f>
        <v>76</v>
      </c>
      <c r="H204" s="398" t="s">
        <v>1712</v>
      </c>
      <c r="I204" s="389" t="s">
        <v>476</v>
      </c>
      <c r="J204" s="376" t="s">
        <v>1501</v>
      </c>
      <c r="K204" s="186" t="s">
        <v>478</v>
      </c>
      <c r="L204" s="125">
        <v>10</v>
      </c>
      <c r="M204" s="188">
        <v>2</v>
      </c>
      <c r="N204" s="188" t="s">
        <v>490</v>
      </c>
      <c r="O204" s="125"/>
      <c r="P204" s="125" t="s">
        <v>1278</v>
      </c>
      <c r="Q204" s="553"/>
      <c r="R204" s="553"/>
      <c r="S204" s="188"/>
      <c r="T204" s="750"/>
      <c r="U204" s="750"/>
      <c r="V204" s="555" t="s">
        <v>531</v>
      </c>
      <c r="W204" s="535"/>
      <c r="X204" s="557"/>
      <c r="Y204" s="557"/>
      <c r="Z204" s="1095"/>
      <c r="AA204" s="125" t="s">
        <v>532</v>
      </c>
      <c r="AB204" s="125"/>
      <c r="AC204" s="1014">
        <v>158</v>
      </c>
      <c r="AD204" s="1014">
        <v>1600</v>
      </c>
      <c r="AE204" s="993"/>
      <c r="AF204" s="993"/>
      <c r="AG204" s="993" t="s">
        <v>768</v>
      </c>
      <c r="AH204" s="1014">
        <v>150</v>
      </c>
      <c r="AI204"/>
      <c r="AJ204"/>
      <c r="AM204"/>
      <c r="AO204" s="1024">
        <v>20.2</v>
      </c>
      <c r="AP204" s="137">
        <v>20.399999999999999</v>
      </c>
      <c r="AQ204" s="138">
        <v>57.9</v>
      </c>
      <c r="AR204" s="139">
        <f t="shared" si="102"/>
        <v>98.5</v>
      </c>
      <c r="AS204" s="140">
        <f t="shared" si="103"/>
        <v>0.99019607843137258</v>
      </c>
      <c r="AT204" s="141">
        <f t="shared" si="104"/>
        <v>57.332352941176474</v>
      </c>
      <c r="AU204" s="142">
        <f t="shared" si="105"/>
        <v>0.25798212005108556</v>
      </c>
      <c r="AV204" s="143">
        <f>AW204*AO204/100</f>
        <v>15.210800000000001</v>
      </c>
      <c r="AW204" s="143">
        <f>97-AY204-(CD204*100/AO204)</f>
        <v>75.300990099009908</v>
      </c>
      <c r="AX204" s="144">
        <v>3.3531999999999997</v>
      </c>
      <c r="AY204" s="143">
        <v>16.600000000000001</v>
      </c>
      <c r="AZ204" s="122" t="s">
        <v>487</v>
      </c>
      <c r="BA204" s="204">
        <v>16</v>
      </c>
      <c r="BB204" s="147" t="s">
        <v>487</v>
      </c>
      <c r="BC204" s="153">
        <v>2.91</v>
      </c>
      <c r="BD204" s="153"/>
      <c r="BE204" s="145"/>
      <c r="BF204" s="143"/>
      <c r="BG204" s="149">
        <v>3905</v>
      </c>
      <c r="BH204" s="233">
        <v>394.4</v>
      </c>
      <c r="BI204" s="234">
        <v>0.13</v>
      </c>
      <c r="BJ204" s="143">
        <v>67.400000000000006</v>
      </c>
      <c r="BK204" s="122">
        <v>32.6</v>
      </c>
      <c r="BL204" s="150">
        <f>BJ204/BK204</f>
        <v>2.0674846625766872</v>
      </c>
      <c r="BM204" s="206">
        <v>0.49</v>
      </c>
      <c r="BN204" s="153">
        <f>BM204*100/AO204</f>
        <v>2.4257425742574257</v>
      </c>
      <c r="BO204" s="122" t="s">
        <v>487</v>
      </c>
      <c r="BP204" s="122">
        <v>21.6</v>
      </c>
      <c r="BQ204" s="234">
        <v>19.323</v>
      </c>
      <c r="BR204" s="174">
        <v>47285</v>
      </c>
      <c r="BS204" s="153">
        <f>BX204+BZ204</f>
        <v>64.400000000000006</v>
      </c>
      <c r="BT204" s="158">
        <v>82.5</v>
      </c>
      <c r="BU204" s="158">
        <v>9650</v>
      </c>
      <c r="BV204" s="153">
        <f>100-BT204</f>
        <v>17.5</v>
      </c>
      <c r="BW204" s="1039">
        <f>BY204+CA204+CC204</f>
        <v>20.134799999999998</v>
      </c>
      <c r="BX204" s="158">
        <v>38.6</v>
      </c>
      <c r="BY204" s="145">
        <f>BX204*AP204/100</f>
        <v>7.8743999999999996</v>
      </c>
      <c r="BZ204" s="158">
        <v>25.8</v>
      </c>
      <c r="CA204" s="145">
        <f>BZ204*AP204/100</f>
        <v>5.2631999999999994</v>
      </c>
      <c r="CB204" s="158">
        <v>34.299999999999997</v>
      </c>
      <c r="CC204" s="145">
        <f>CB204*AP204/100</f>
        <v>6.9971999999999994</v>
      </c>
      <c r="CD204" s="145">
        <v>1.03</v>
      </c>
      <c r="CE204" s="151">
        <v>98.6</v>
      </c>
      <c r="CF204" s="235">
        <v>9684.9</v>
      </c>
      <c r="CG204" s="151">
        <v>95.1</v>
      </c>
      <c r="CH204" s="235">
        <v>5448</v>
      </c>
      <c r="CI204" s="151">
        <v>69.5</v>
      </c>
      <c r="CJ204" s="151">
        <v>87.2</v>
      </c>
      <c r="CK204" s="235">
        <v>6618.0999999999995</v>
      </c>
      <c r="CL204" s="143">
        <f>BX204/BZ204</f>
        <v>1.4961240310077519</v>
      </c>
      <c r="CM204" s="145"/>
      <c r="CN204" s="145"/>
      <c r="CO204" s="145"/>
      <c r="CP204" s="153"/>
      <c r="CQ204" s="145">
        <v>3.35</v>
      </c>
      <c r="CR204" s="143"/>
      <c r="CS204" s="143"/>
      <c r="CT204" s="145"/>
      <c r="CU204" s="236"/>
      <c r="CV204" s="236"/>
      <c r="CW204" s="145"/>
      <c r="CX204" s="145"/>
      <c r="CZ204" s="145"/>
      <c r="DA204" s="209">
        <v>3</v>
      </c>
      <c r="DB204" s="237" t="s">
        <v>514</v>
      </c>
      <c r="DC204" s="238"/>
      <c r="DD204" s="239"/>
      <c r="DE204" s="125"/>
      <c r="DF204" s="125"/>
      <c r="DG204" s="125"/>
      <c r="DH204" s="414"/>
      <c r="DI204" s="125" t="s">
        <v>515</v>
      </c>
      <c r="DJ204" s="240" t="s">
        <v>507</v>
      </c>
      <c r="DK204" s="166">
        <v>2</v>
      </c>
      <c r="DL204" s="166"/>
      <c r="DM204" s="166" t="s">
        <v>476</v>
      </c>
      <c r="DN204" s="166" t="s">
        <v>686</v>
      </c>
      <c r="DO204" s="166">
        <v>0</v>
      </c>
      <c r="DP204" s="1275">
        <v>43899</v>
      </c>
      <c r="DQ204" s="166"/>
      <c r="DR204" s="165">
        <v>1.5</v>
      </c>
      <c r="DS204" s="125" t="s">
        <v>490</v>
      </c>
      <c r="DT204" s="125" t="s">
        <v>490</v>
      </c>
      <c r="DU204" s="125" t="s">
        <v>490</v>
      </c>
      <c r="DV204" s="125" t="s">
        <v>490</v>
      </c>
      <c r="DW204" s="125" t="s">
        <v>490</v>
      </c>
      <c r="DX204" s="125" t="s">
        <v>490</v>
      </c>
      <c r="DY204" s="125" t="s">
        <v>490</v>
      </c>
      <c r="DZ204" s="125" t="s">
        <v>490</v>
      </c>
      <c r="EA204" s="125" t="s">
        <v>481</v>
      </c>
      <c r="EB204" s="122" t="s">
        <v>481</v>
      </c>
      <c r="EC204" s="242"/>
      <c r="ED204" s="242"/>
      <c r="EE204" s="166">
        <v>10</v>
      </c>
      <c r="EF204" s="166">
        <v>30</v>
      </c>
      <c r="EG204" s="166">
        <v>3</v>
      </c>
      <c r="EH204" s="166">
        <v>0</v>
      </c>
      <c r="EI204" s="166">
        <v>170</v>
      </c>
      <c r="EJ204" s="166">
        <v>73</v>
      </c>
      <c r="EK204" s="167">
        <v>23.5</v>
      </c>
      <c r="EL204" s="374">
        <v>2</v>
      </c>
      <c r="EM204" s="242"/>
      <c r="EN204" s="166">
        <v>3</v>
      </c>
      <c r="EO204" s="166">
        <v>3</v>
      </c>
      <c r="EP204" s="242"/>
      <c r="EQ204" s="176"/>
      <c r="ER204" s="559">
        <v>12522</v>
      </c>
      <c r="ES204" s="560">
        <v>75</v>
      </c>
      <c r="ET204" s="560">
        <v>13482</v>
      </c>
      <c r="EU204" s="560">
        <v>8000</v>
      </c>
      <c r="EV204" s="560">
        <v>40560</v>
      </c>
      <c r="EW204" s="561">
        <v>2449</v>
      </c>
      <c r="EX204" s="562">
        <f>EW204/EU204*EV204/ES204</f>
        <v>165.55239999999998</v>
      </c>
      <c r="EY204" s="563">
        <f>L204*EX204</f>
        <v>1655.5239999999999</v>
      </c>
      <c r="EZ204" s="441"/>
      <c r="FA204" s="175"/>
      <c r="FB204" s="175"/>
      <c r="FC204" s="175"/>
      <c r="FD204" s="564"/>
      <c r="FE204" s="565"/>
      <c r="FF204" s="565"/>
      <c r="FG204" s="566"/>
      <c r="FH204" s="567"/>
      <c r="FI204" s="518"/>
      <c r="FJ204" s="519"/>
      <c r="FK204" s="1017"/>
      <c r="FL204" s="133"/>
      <c r="FM204" s="122"/>
      <c r="FN204" s="213">
        <f>AC204/1000</f>
        <v>0.158</v>
      </c>
      <c r="FP204" s="141">
        <f>EW204*100/ET204</f>
        <v>18.164960688325174</v>
      </c>
      <c r="FQ204" s="247">
        <f>EX204/1000</f>
        <v>0.16555239999999999</v>
      </c>
      <c r="FR204" s="170"/>
      <c r="FS204" s="170"/>
      <c r="FW204" s="125">
        <v>0</v>
      </c>
      <c r="FX204" s="125">
        <v>4</v>
      </c>
      <c r="FY204" s="125">
        <v>0</v>
      </c>
      <c r="GA204" s="125">
        <v>0</v>
      </c>
      <c r="GB204" s="415"/>
      <c r="GE204" s="415"/>
      <c r="GJ204" s="1278">
        <f t="shared" si="106"/>
        <v>0</v>
      </c>
      <c r="GK204" s="1279">
        <v>43899</v>
      </c>
      <c r="GL204" s="1280" t="s">
        <v>1534</v>
      </c>
      <c r="GM204" s="177"/>
      <c r="GN204" s="1147"/>
      <c r="GP204" s="348">
        <v>5.1777599875392081E-3</v>
      </c>
      <c r="GR204" s="991"/>
      <c r="GS204" s="991"/>
      <c r="GT204" s="991"/>
      <c r="HI204" s="991"/>
      <c r="HJ204" s="991"/>
      <c r="HK204" s="991"/>
      <c r="HL204" s="991"/>
      <c r="HM204" s="991"/>
      <c r="HN204" s="991"/>
      <c r="HO204" s="1022"/>
      <c r="HP204" s="1022"/>
      <c r="HQ204" s="991"/>
      <c r="HR204" s="991"/>
      <c r="HS204" s="991"/>
      <c r="HT204" s="991"/>
      <c r="HU204" s="991"/>
      <c r="HV204" s="991"/>
      <c r="HW204" s="991"/>
      <c r="HX204" s="991"/>
      <c r="HY204" s="991"/>
      <c r="HZ204" s="991"/>
      <c r="IA204" s="991"/>
      <c r="IB204" s="1022"/>
      <c r="IC204" s="991"/>
      <c r="ID204" s="991"/>
      <c r="IE204" s="991"/>
      <c r="IF204" s="991"/>
      <c r="IG204" s="991"/>
      <c r="IH204" s="991"/>
      <c r="II204" s="991"/>
      <c r="IJ204" s="991"/>
      <c r="IK204" s="1022"/>
      <c r="IL204" s="991"/>
      <c r="IM204" s="991"/>
      <c r="IN204" s="1022"/>
      <c r="IO204" s="991"/>
      <c r="IP204" s="991"/>
      <c r="IQ204" s="991"/>
      <c r="IR204" s="991"/>
      <c r="IS204" s="991"/>
      <c r="IT204" s="1022"/>
      <c r="IU204" s="991"/>
      <c r="IV204" s="991"/>
      <c r="IW204" s="991"/>
      <c r="IX204" s="991"/>
      <c r="IY204" s="991"/>
      <c r="IZ204" s="991"/>
      <c r="JA204" s="991"/>
      <c r="JB204" s="991"/>
      <c r="JC204" s="991"/>
      <c r="JD204" s="991"/>
      <c r="JE204" s="991"/>
      <c r="JF204" s="991"/>
      <c r="JG204" s="125"/>
      <c r="JH204" s="125"/>
      <c r="JI204" s="125"/>
      <c r="JJ204" s="993"/>
      <c r="JK204" s="993"/>
      <c r="JL204" s="993"/>
      <c r="JM204" s="993"/>
      <c r="JN204" s="993"/>
      <c r="JO204" s="993"/>
      <c r="JP204" s="993"/>
      <c r="JQ204" s="993"/>
      <c r="JR204" s="993"/>
      <c r="JS204" s="993"/>
      <c r="JT204" s="993"/>
      <c r="JU204" s="993"/>
      <c r="JV204" s="993"/>
      <c r="JW204" s="993"/>
      <c r="JX204" s="993"/>
      <c r="JY204" s="993"/>
      <c r="JZ204" s="993"/>
      <c r="KA204" s="993"/>
      <c r="KB204" s="993"/>
      <c r="KC204" s="993"/>
      <c r="KD204" s="993"/>
      <c r="KE204" s="993"/>
      <c r="KF204" s="993"/>
      <c r="KG204" s="993"/>
      <c r="KH204" s="993"/>
      <c r="KI204" s="993"/>
      <c r="KJ204" s="993"/>
      <c r="KK204" s="993"/>
      <c r="KL204" s="993"/>
      <c r="KM204" s="993"/>
      <c r="KN204" s="993"/>
      <c r="KO204" s="993"/>
      <c r="KP204" s="993"/>
      <c r="KQ204" s="993"/>
      <c r="KR204" s="993"/>
      <c r="KS204" s="993"/>
      <c r="KT204" s="993"/>
      <c r="KU204" s="993"/>
      <c r="KV204" s="993"/>
      <c r="KW204" s="993"/>
      <c r="KX204" s="993"/>
      <c r="KY204" s="993"/>
      <c r="KZ204" s="993"/>
      <c r="LA204" s="993"/>
      <c r="LB204" s="993"/>
      <c r="LC204" s="993"/>
      <c r="LD204" s="993"/>
      <c r="LE204" s="125"/>
      <c r="LF204" s="175"/>
      <c r="LG204" s="175"/>
      <c r="LH204" s="175"/>
      <c r="LI204" s="175"/>
      <c r="LJ204" s="175"/>
      <c r="LK204" s="175"/>
      <c r="LL204" s="175"/>
      <c r="LM204" s="175"/>
      <c r="LN204" s="175"/>
      <c r="LO204" s="175"/>
      <c r="LP204" s="175"/>
      <c r="LQ204" s="175"/>
      <c r="LR204" s="175"/>
      <c r="LS204" s="175"/>
      <c r="LT204" s="175"/>
      <c r="LU204" s="175"/>
      <c r="LV204" s="175"/>
      <c r="LW204" s="175"/>
      <c r="LX204" s="175"/>
      <c r="LY204" s="183"/>
      <c r="LZ204" s="183"/>
    </row>
    <row r="205" spans="1:338" ht="14.45" hidden="1" customHeight="1">
      <c r="A205" s="122">
        <v>33</v>
      </c>
      <c r="B205" s="122">
        <f>COUNTIFS($D$3:D205,D205,$F$3:F205,F205)</f>
        <v>1</v>
      </c>
      <c r="C205" s="520">
        <v>10159</v>
      </c>
      <c r="D205" s="422" t="s">
        <v>1604</v>
      </c>
      <c r="E205" s="186" t="s">
        <v>557</v>
      </c>
      <c r="F205" s="521">
        <v>450501500</v>
      </c>
      <c r="G205" s="125">
        <f>LEFT(H205,4)-CONCATENATE(19,LEFT(F205,2))</f>
        <v>74</v>
      </c>
      <c r="H205" s="422" t="s">
        <v>1605</v>
      </c>
      <c r="I205" s="269" t="s">
        <v>476</v>
      </c>
      <c r="J205" s="376" t="s">
        <v>1501</v>
      </c>
      <c r="K205" s="225" t="s">
        <v>478</v>
      </c>
      <c r="L205" s="225">
        <v>7</v>
      </c>
      <c r="M205" s="186" t="s">
        <v>988</v>
      </c>
      <c r="N205" s="186" t="s">
        <v>490</v>
      </c>
      <c r="O205" s="225"/>
      <c r="P205" s="188" t="s">
        <v>728</v>
      </c>
      <c r="Q205" s="225"/>
      <c r="R205" s="225"/>
      <c r="S205" s="197" t="s">
        <v>484</v>
      </c>
      <c r="T205" s="197" t="s">
        <v>484</v>
      </c>
      <c r="U205" s="197" t="s">
        <v>484</v>
      </c>
      <c r="V205" s="254" t="s">
        <v>549</v>
      </c>
      <c r="W205" s="530" t="s">
        <v>484</v>
      </c>
      <c r="X205" s="611" t="s">
        <v>484</v>
      </c>
      <c r="Y205" s="611" t="s">
        <v>484</v>
      </c>
      <c r="Z205" s="1095" t="s">
        <v>550</v>
      </c>
      <c r="AA205" s="125"/>
      <c r="AB205" s="175"/>
      <c r="AC205" s="1015">
        <v>16682</v>
      </c>
      <c r="AD205" s="1016">
        <v>166</v>
      </c>
      <c r="AE205" s="993"/>
      <c r="AF205" s="993"/>
      <c r="AG205" s="1018" t="s">
        <v>507</v>
      </c>
      <c r="AH205" s="1015">
        <v>400</v>
      </c>
      <c r="AI205"/>
      <c r="AJ205" s="133"/>
      <c r="AK205" s="122"/>
      <c r="AM205" s="362"/>
      <c r="AN205" s="363"/>
      <c r="AO205" s="1024">
        <v>3.11</v>
      </c>
      <c r="AP205" s="137">
        <v>21.3</v>
      </c>
      <c r="AQ205" s="138">
        <v>71.400000000000006</v>
      </c>
      <c r="AR205" s="139">
        <f t="shared" si="102"/>
        <v>95.81</v>
      </c>
      <c r="AS205" s="140">
        <f t="shared" si="103"/>
        <v>0.14600938967136148</v>
      </c>
      <c r="AT205" s="141">
        <f t="shared" si="104"/>
        <v>10.42507042253521</v>
      </c>
      <c r="AU205" s="142">
        <f t="shared" si="105"/>
        <v>3.3549083063646165E-2</v>
      </c>
      <c r="AV205" s="353">
        <v>2.2920699999999998</v>
      </c>
      <c r="AW205" s="143">
        <f>95-AY205</f>
        <v>73.7</v>
      </c>
      <c r="AX205" s="144">
        <v>0.66242999999999996</v>
      </c>
      <c r="AY205" s="145">
        <v>21.3</v>
      </c>
      <c r="AZ205" s="262" t="s">
        <v>487</v>
      </c>
      <c r="BA205" s="416">
        <v>4.4399999999999995</v>
      </c>
      <c r="BB205" s="417" t="s">
        <v>487</v>
      </c>
      <c r="BC205" s="357"/>
      <c r="BD205" s="357"/>
      <c r="BE205" s="357"/>
      <c r="BF205" s="357"/>
      <c r="BG205" s="145"/>
      <c r="BH205" s="135" t="s">
        <v>487</v>
      </c>
      <c r="BI205" s="261"/>
      <c r="BJ205" s="149">
        <v>58.4</v>
      </c>
      <c r="BK205" s="149">
        <v>40.799999999999997</v>
      </c>
      <c r="BL205" s="150">
        <f>BJ205/BK205</f>
        <v>1.4313725490196079</v>
      </c>
      <c r="BM205" s="262" t="s">
        <v>487</v>
      </c>
      <c r="BN205" s="122" t="s">
        <v>487</v>
      </c>
      <c r="BO205" s="262" t="s">
        <v>487</v>
      </c>
      <c r="BP205" s="262"/>
      <c r="BQ205" s="873"/>
      <c r="BR205" s="174" t="s">
        <v>487</v>
      </c>
      <c r="BS205" s="153">
        <f>BX205+BZ205</f>
        <v>50.51</v>
      </c>
      <c r="BT205" s="262" t="s">
        <v>487</v>
      </c>
      <c r="BU205" s="262"/>
      <c r="BV205" s="262" t="s">
        <v>487</v>
      </c>
      <c r="BW205" s="1039">
        <f>BY205+CA205+CC205</f>
        <v>21.300000000000004</v>
      </c>
      <c r="BX205" s="145">
        <v>8.7100000000000009</v>
      </c>
      <c r="BY205" s="145">
        <f>BX205*AP205/(CB205+BZ205+BX205)</f>
        <v>1.9734389958515055</v>
      </c>
      <c r="BZ205" s="145">
        <v>41.8</v>
      </c>
      <c r="CA205" s="145">
        <f>BZ205*AP205/(CB205+BZ205+BX205)</f>
        <v>9.4706946069567071</v>
      </c>
      <c r="CB205" s="145">
        <v>43.5</v>
      </c>
      <c r="CC205" s="145">
        <f>CB205*AP205/(CB205+BZ205+BX205)</f>
        <v>9.8558663971917895</v>
      </c>
      <c r="CD205" s="262" t="s">
        <v>487</v>
      </c>
      <c r="CJ205" s="264"/>
      <c r="CK205" s="265"/>
      <c r="CL205" s="157">
        <f>BX205/BZ205</f>
        <v>0.20837320574162682</v>
      </c>
      <c r="CM205" s="145"/>
      <c r="CN205" s="145"/>
      <c r="CO205" s="145"/>
      <c r="CP205" s="357"/>
      <c r="CQ205" s="357"/>
      <c r="CR205" s="357"/>
      <c r="CS205" s="357"/>
      <c r="CT205" s="149"/>
      <c r="CU205" s="145"/>
      <c r="CV205" s="145"/>
      <c r="CW205" s="172"/>
      <c r="CX205" s="172"/>
      <c r="CY205" s="143"/>
      <c r="CZ205" s="145"/>
      <c r="DA205" s="209">
        <v>5</v>
      </c>
      <c r="DB205" s="237" t="s">
        <v>751</v>
      </c>
      <c r="DC205" s="122"/>
      <c r="DD205" s="239"/>
      <c r="DE205" s="125"/>
      <c r="DF205" s="125"/>
      <c r="DG205" s="398"/>
      <c r="DH205" s="414"/>
      <c r="DI205" s="423" t="s">
        <v>489</v>
      </c>
      <c r="DJ205" s="267" t="s">
        <v>507</v>
      </c>
      <c r="DK205" s="166">
        <v>2</v>
      </c>
      <c r="DL205" s="166"/>
      <c r="DM205" s="166" t="s">
        <v>476</v>
      </c>
      <c r="DN205" s="164">
        <v>1</v>
      </c>
      <c r="DO205" s="166">
        <v>0</v>
      </c>
      <c r="DP205" s="1275">
        <v>43493</v>
      </c>
      <c r="DQ205" s="166"/>
      <c r="DR205" s="165">
        <v>22.5</v>
      </c>
      <c r="DS205" s="125" t="s">
        <v>490</v>
      </c>
      <c r="DT205" s="125" t="s">
        <v>490</v>
      </c>
      <c r="DU205" s="125" t="s">
        <v>490</v>
      </c>
      <c r="DV205" s="125" t="s">
        <v>490</v>
      </c>
      <c r="DW205" s="125" t="s">
        <v>490</v>
      </c>
      <c r="DX205" s="125" t="s">
        <v>490</v>
      </c>
      <c r="DY205" s="125" t="s">
        <v>490</v>
      </c>
      <c r="DZ205" s="125" t="s">
        <v>490</v>
      </c>
      <c r="EA205" s="125">
        <v>0</v>
      </c>
      <c r="EC205" s="166" t="s">
        <v>618</v>
      </c>
      <c r="ED205" s="166"/>
      <c r="EE205" s="166">
        <v>7</v>
      </c>
      <c r="EF205" s="166">
        <v>10</v>
      </c>
      <c r="EG205" s="166">
        <v>2</v>
      </c>
      <c r="EH205" s="166">
        <v>0</v>
      </c>
      <c r="EI205" s="166">
        <v>178</v>
      </c>
      <c r="EJ205" s="166">
        <v>87</v>
      </c>
      <c r="EK205" s="167">
        <f>EJ205/(EI205*EI205*0.01*0.01)</f>
        <v>27.458654210326973</v>
      </c>
      <c r="EL205" s="166">
        <v>3</v>
      </c>
      <c r="EM205" s="166"/>
      <c r="EN205" s="166">
        <v>4</v>
      </c>
      <c r="EO205" s="166">
        <v>3</v>
      </c>
      <c r="EP205" s="316"/>
      <c r="EQ205" s="176"/>
      <c r="ER205" s="524">
        <v>10159</v>
      </c>
      <c r="ES205" s="682">
        <v>75</v>
      </c>
      <c r="ET205" s="611">
        <v>633733</v>
      </c>
      <c r="EU205" s="611">
        <v>2</v>
      </c>
      <c r="EV205" s="600">
        <f>ET205/ES205*EU205</f>
        <v>16899.546666666665</v>
      </c>
      <c r="EW205" s="612">
        <v>272999</v>
      </c>
      <c r="EX205" s="613">
        <f>EW205/ES205*EU205</f>
        <v>7279.9733333333334</v>
      </c>
      <c r="EY205" s="563">
        <f>L205*EX205</f>
        <v>50959.813333333332</v>
      </c>
      <c r="EZ205" s="742"/>
      <c r="FA205" s="619"/>
      <c r="FB205" s="619"/>
      <c r="FC205" s="564"/>
      <c r="FD205" s="620"/>
      <c r="FE205" s="621"/>
      <c r="FF205" s="622"/>
      <c r="FG205" s="566"/>
      <c r="FH205" s="753"/>
      <c r="FI205" s="531"/>
      <c r="FJ205" s="441"/>
      <c r="FK205" s="991"/>
      <c r="FL205" s="133"/>
      <c r="FM205" s="172">
        <f>EW205*100/ET205</f>
        <v>43.077920827856524</v>
      </c>
      <c r="FN205" s="213">
        <f>EX205/1000</f>
        <v>7.2799733333333334</v>
      </c>
      <c r="FP205" s="172">
        <v>43.077920827856524</v>
      </c>
      <c r="FQ205" s="213">
        <v>7.2799733333333334</v>
      </c>
      <c r="FR205" s="222"/>
      <c r="FS205" s="174">
        <v>70</v>
      </c>
      <c r="FT205" s="223" t="s">
        <v>490</v>
      </c>
      <c r="FU205" s="223" t="s">
        <v>1529</v>
      </c>
      <c r="FV205" s="223" t="s">
        <v>1606</v>
      </c>
      <c r="FW205" s="166">
        <v>0</v>
      </c>
      <c r="FX205" s="166">
        <v>7</v>
      </c>
      <c r="FY205" s="166">
        <v>0</v>
      </c>
      <c r="FZ205" s="345" t="s">
        <v>1607</v>
      </c>
      <c r="GA205" s="166"/>
      <c r="GB205" s="166"/>
      <c r="GC205" s="166"/>
      <c r="GD205" s="166">
        <v>1</v>
      </c>
      <c r="GE205" s="375">
        <v>43128</v>
      </c>
      <c r="GF205" s="345" t="s">
        <v>1521</v>
      </c>
      <c r="GG205" s="166">
        <v>0</v>
      </c>
      <c r="GH205" s="345">
        <v>0</v>
      </c>
      <c r="GI205" s="345" t="s">
        <v>1608</v>
      </c>
      <c r="GJ205" s="1278">
        <f t="shared" si="106"/>
        <v>0</v>
      </c>
      <c r="GK205" s="1282">
        <v>43493</v>
      </c>
      <c r="GL205" s="1280" t="s">
        <v>1534</v>
      </c>
      <c r="GM205" s="177"/>
      <c r="GN205" s="1210" t="s">
        <v>734</v>
      </c>
      <c r="GO205" s="349">
        <v>9.3123251706999994</v>
      </c>
      <c r="GP205" s="348">
        <v>3.75560113823424</v>
      </c>
      <c r="GQ205" s="349">
        <v>0.57500569999999929</v>
      </c>
      <c r="GR205" s="1087"/>
      <c r="GS205" s="1087"/>
      <c r="GT205" s="1087"/>
      <c r="GU205" s="122"/>
      <c r="HI205" s="991"/>
      <c r="HJ205" s="991"/>
      <c r="HK205" s="991"/>
      <c r="HL205" s="991"/>
      <c r="HM205" s="991"/>
      <c r="HN205" s="991"/>
      <c r="HO205" s="1022"/>
      <c r="HP205" s="1022"/>
      <c r="HQ205" s="991"/>
      <c r="HR205" s="991"/>
      <c r="HS205" s="991"/>
      <c r="HT205" s="991"/>
      <c r="HU205" s="991"/>
      <c r="HV205" s="991"/>
      <c r="HW205" s="991"/>
      <c r="HX205" s="991"/>
      <c r="HY205" s="991"/>
      <c r="HZ205" s="991"/>
      <c r="IA205" s="991"/>
      <c r="IB205" s="1022"/>
      <c r="IC205" s="991"/>
      <c r="ID205" s="991"/>
      <c r="IE205" s="991"/>
      <c r="IF205" s="991"/>
      <c r="IG205" s="991"/>
      <c r="IH205" s="991"/>
      <c r="II205" s="991"/>
      <c r="IJ205" s="991"/>
      <c r="IK205" s="1022"/>
      <c r="IL205" s="991"/>
      <c r="IM205" s="991"/>
      <c r="IN205" s="1022"/>
      <c r="IO205" s="991"/>
      <c r="IP205" s="991"/>
      <c r="IQ205" s="991"/>
      <c r="IR205" s="991"/>
      <c r="IS205" s="991"/>
      <c r="IT205" s="1022"/>
      <c r="IU205" s="991"/>
      <c r="IV205" s="991"/>
      <c r="IW205" s="991"/>
      <c r="IX205" s="991"/>
      <c r="IY205" s="991"/>
      <c r="IZ205" s="991"/>
      <c r="JA205" s="991"/>
      <c r="JB205" s="991"/>
      <c r="JC205" s="991"/>
      <c r="JD205" s="991"/>
      <c r="JE205" s="991"/>
      <c r="JF205" s="991"/>
      <c r="JG205" s="125"/>
      <c r="JH205" s="125"/>
      <c r="JI205" s="125"/>
      <c r="JJ205" s="1050" t="s">
        <v>487</v>
      </c>
      <c r="JK205" s="1050" t="s">
        <v>487</v>
      </c>
      <c r="JL205" s="1050" t="s">
        <v>487</v>
      </c>
      <c r="JM205" s="1050" t="s">
        <v>487</v>
      </c>
      <c r="JN205" s="1050" t="s">
        <v>487</v>
      </c>
      <c r="JO205" s="1050" t="s">
        <v>487</v>
      </c>
      <c r="JP205" s="1214">
        <v>50959.813333333332</v>
      </c>
      <c r="JQ205" s="1051">
        <f>LD205*JP205/100</f>
        <v>16765.778586666667</v>
      </c>
      <c r="JR205" s="1050" t="s">
        <v>487</v>
      </c>
      <c r="JS205" s="1050" t="s">
        <v>487</v>
      </c>
      <c r="JT205" s="1050" t="s">
        <v>487</v>
      </c>
      <c r="JU205" s="1050" t="s">
        <v>487</v>
      </c>
      <c r="JV205" s="1051" t="s">
        <v>487</v>
      </c>
      <c r="JW205" s="1050" t="s">
        <v>487</v>
      </c>
      <c r="JX205" s="1050" t="s">
        <v>487</v>
      </c>
      <c r="JY205" s="1216">
        <v>6</v>
      </c>
      <c r="JZ205" s="1050"/>
      <c r="KA205" s="1050"/>
      <c r="KB205" s="1039"/>
      <c r="KC205" s="1039">
        <v>54.7</v>
      </c>
      <c r="KD205" s="1039">
        <v>95.8</v>
      </c>
      <c r="KE205" s="1050">
        <v>4937</v>
      </c>
      <c r="KF205" s="1050">
        <v>1.1499999999999999</v>
      </c>
      <c r="KG205" s="1050">
        <v>2130</v>
      </c>
      <c r="KH205" s="1050">
        <v>55.2</v>
      </c>
      <c r="KI205" s="1050">
        <v>5264</v>
      </c>
      <c r="KJ205" s="1050">
        <v>0.7</v>
      </c>
      <c r="KK205" s="1050">
        <v>7494</v>
      </c>
      <c r="KL205" s="1050">
        <v>88.8</v>
      </c>
      <c r="KM205" s="1050">
        <v>1915</v>
      </c>
      <c r="KN205" s="1050">
        <v>95.7</v>
      </c>
      <c r="KO205" s="1050">
        <v>1324</v>
      </c>
      <c r="KP205" s="1039">
        <v>10.8</v>
      </c>
      <c r="KQ205" s="1050">
        <v>25.3</v>
      </c>
      <c r="KR205" s="1050">
        <v>59.6</v>
      </c>
      <c r="KS205" s="1050">
        <v>7138</v>
      </c>
      <c r="KT205" s="1050">
        <v>93.8</v>
      </c>
      <c r="KU205" s="1050">
        <v>1538</v>
      </c>
      <c r="KV205" s="1050">
        <v>6.32</v>
      </c>
      <c r="KW205" s="1050">
        <v>11306</v>
      </c>
      <c r="KX205" s="1050">
        <v>86.3</v>
      </c>
      <c r="KY205" s="1050">
        <v>7051</v>
      </c>
      <c r="KZ205" s="1050">
        <v>1.56</v>
      </c>
      <c r="LA205" s="1050">
        <v>2565</v>
      </c>
      <c r="LB205" s="1050">
        <v>0.22</v>
      </c>
      <c r="LC205" s="1050">
        <v>3243</v>
      </c>
      <c r="LD205" s="1050">
        <v>32.9</v>
      </c>
      <c r="LE205" s="125"/>
      <c r="LF205" s="125"/>
      <c r="LG205" s="125"/>
      <c r="LH205" s="125"/>
      <c r="LI205" s="125"/>
      <c r="LJ205" s="125"/>
      <c r="LK205" s="125"/>
      <c r="LL205" s="125"/>
      <c r="LM205" s="125"/>
      <c r="LN205" s="125"/>
      <c r="LO205" s="125"/>
      <c r="LP205" s="125"/>
      <c r="LQ205" s="125"/>
      <c r="LR205" s="175"/>
      <c r="LS205" s="175"/>
      <c r="LT205" s="175"/>
      <c r="LU205" s="175"/>
      <c r="LV205" s="175"/>
      <c r="LW205" s="175"/>
      <c r="LX205" s="175"/>
      <c r="LY205" s="183"/>
      <c r="LZ205" s="183"/>
    </row>
    <row r="206" spans="1:338" ht="14.45" hidden="1" customHeight="1">
      <c r="A206" s="991">
        <v>38</v>
      </c>
      <c r="B206" s="122">
        <f>COUNTIFS($D$3:D206,D206,$F$3:F206,F206)</f>
        <v>1</v>
      </c>
      <c r="C206" s="963" t="s">
        <v>1547</v>
      </c>
      <c r="D206" s="422" t="s">
        <v>1548</v>
      </c>
      <c r="E206" s="225"/>
      <c r="F206" s="521">
        <v>455227446</v>
      </c>
      <c r="G206" s="125">
        <v>71</v>
      </c>
      <c r="H206" s="422" t="s">
        <v>1549</v>
      </c>
      <c r="I206" s="269"/>
      <c r="J206" s="190"/>
      <c r="K206" s="962" t="s">
        <v>478</v>
      </c>
      <c r="L206" s="186">
        <v>3</v>
      </c>
      <c r="M206" s="186">
        <v>5</v>
      </c>
      <c r="N206" s="225"/>
      <c r="O206" s="225"/>
      <c r="P206" s="192"/>
      <c r="Q206" s="192"/>
      <c r="R206" s="192"/>
      <c r="S206" s="324"/>
      <c r="T206" s="324"/>
      <c r="U206" s="325"/>
      <c r="V206" s="324"/>
      <c r="W206" s="326"/>
      <c r="X206" s="324"/>
      <c r="Y206" s="324"/>
      <c r="Z206" s="433"/>
      <c r="AA206" s="225"/>
      <c r="AB206" s="125"/>
      <c r="AC206" s="225"/>
      <c r="AD206" s="225"/>
      <c r="AE206" s="225"/>
      <c r="AF206" s="225"/>
      <c r="AG206" s="331"/>
      <c r="AH206" s="1009"/>
      <c r="AI206" s="991"/>
      <c r="AJ206" s="1020">
        <v>0.5</v>
      </c>
      <c r="AK206" s="1019"/>
      <c r="AL206" s="991"/>
      <c r="AM206" s="1022"/>
      <c r="AN206" s="991"/>
      <c r="AO206" s="1266">
        <v>59.5</v>
      </c>
      <c r="AP206" s="1026">
        <v>31.6</v>
      </c>
      <c r="AQ206" s="1028">
        <v>7.43</v>
      </c>
      <c r="AR206" s="139">
        <f t="shared" si="102"/>
        <v>98.53</v>
      </c>
      <c r="AS206" s="140">
        <f t="shared" si="103"/>
        <v>1.8829113924050631</v>
      </c>
      <c r="AT206" s="141">
        <f t="shared" si="104"/>
        <v>13.990031645569619</v>
      </c>
      <c r="AU206" s="142">
        <f t="shared" si="105"/>
        <v>1.5244683576735845</v>
      </c>
      <c r="AV206" s="145">
        <f>AW206*AO206/100</f>
        <v>55.615000000000002</v>
      </c>
      <c r="AW206" s="143">
        <f>95-AY206</f>
        <v>93.470588235294116</v>
      </c>
      <c r="AX206" s="1032">
        <v>0.91</v>
      </c>
      <c r="AY206" s="1030">
        <f>AX206*100/AO206</f>
        <v>1.5294117647058822</v>
      </c>
      <c r="AZ206" s="1030" t="s">
        <v>487</v>
      </c>
      <c r="BA206" s="146" t="s">
        <v>487</v>
      </c>
      <c r="BB206" s="205">
        <v>7.3999999999999996E-2</v>
      </c>
      <c r="BC206" s="1042"/>
      <c r="BD206" s="1042"/>
      <c r="BE206" s="991"/>
      <c r="BF206" s="991"/>
      <c r="BG206" s="145"/>
      <c r="BH206" s="1030"/>
      <c r="BI206" s="234" t="s">
        <v>487</v>
      </c>
      <c r="BJ206" s="1030" t="s">
        <v>487</v>
      </c>
      <c r="BK206" s="1030" t="s">
        <v>487</v>
      </c>
      <c r="BL206" s="1044" t="s">
        <v>487</v>
      </c>
      <c r="BM206" s="1046" t="s">
        <v>487</v>
      </c>
      <c r="BN206" s="122" t="s">
        <v>487</v>
      </c>
      <c r="BO206" s="1038" t="s">
        <v>487</v>
      </c>
      <c r="BP206" s="1030"/>
      <c r="BQ206" s="234"/>
      <c r="BR206" s="1036"/>
      <c r="BS206" s="289">
        <v>75</v>
      </c>
      <c r="BT206" s="1128"/>
      <c r="BU206" s="1036"/>
      <c r="BV206" s="1128"/>
      <c r="BW206" s="1128"/>
      <c r="BX206" s="1128"/>
      <c r="BY206" s="1128"/>
      <c r="BZ206" s="1128"/>
      <c r="CA206" s="1128"/>
      <c r="CB206" s="1128"/>
      <c r="CC206" s="1128"/>
      <c r="CD206" s="1128"/>
      <c r="CE206" s="1030"/>
      <c r="CF206" s="993"/>
      <c r="CG206" s="991"/>
      <c r="CH206" s="991"/>
      <c r="CI206" s="991"/>
      <c r="CJ206" s="991"/>
      <c r="CK206" s="991"/>
      <c r="CM206" s="1020"/>
      <c r="CN206" s="145"/>
      <c r="CO206" s="145"/>
      <c r="CP206" s="1042"/>
      <c r="CQ206" s="991"/>
      <c r="CR206" s="991"/>
      <c r="CS206" s="1020"/>
      <c r="CT206" s="1020"/>
      <c r="CU206" s="1020"/>
      <c r="CV206" s="145"/>
      <c r="CW206" s="145"/>
      <c r="CX206" s="1020"/>
      <c r="CY206" s="992"/>
      <c r="CZ206" s="145"/>
      <c r="DA206" s="992">
        <v>3</v>
      </c>
      <c r="DB206" s="1050" t="s">
        <v>301</v>
      </c>
      <c r="DC206" s="1007"/>
      <c r="DD206" s="1007"/>
      <c r="DE206" s="125"/>
      <c r="DF206" s="125"/>
      <c r="DG206" s="125"/>
      <c r="DH206" s="414"/>
      <c r="DI206" s="296" t="s">
        <v>515</v>
      </c>
      <c r="DJ206" s="830"/>
      <c r="DK206" s="166">
        <v>2</v>
      </c>
      <c r="DL206" s="166" t="s">
        <v>476</v>
      </c>
      <c r="DM206" s="166"/>
      <c r="DN206" s="166">
        <v>0</v>
      </c>
      <c r="DO206" s="166">
        <v>0</v>
      </c>
      <c r="DP206" s="1276">
        <v>42646</v>
      </c>
      <c r="DQ206" s="166">
        <v>1</v>
      </c>
      <c r="DR206" s="831" t="s">
        <v>490</v>
      </c>
      <c r="DS206" s="832" t="s">
        <v>490</v>
      </c>
      <c r="DT206" s="832" t="s">
        <v>490</v>
      </c>
      <c r="DU206" s="832" t="s">
        <v>490</v>
      </c>
      <c r="DV206" s="832" t="s">
        <v>490</v>
      </c>
      <c r="DW206" s="832" t="s">
        <v>490</v>
      </c>
      <c r="DX206" s="832" t="s">
        <v>490</v>
      </c>
      <c r="DY206" s="832" t="s">
        <v>490</v>
      </c>
      <c r="DZ206" s="832" t="s">
        <v>490</v>
      </c>
      <c r="EA206" s="832" t="s">
        <v>490</v>
      </c>
      <c r="EB206" s="991"/>
      <c r="EC206" s="166">
        <v>3</v>
      </c>
      <c r="ED206" s="166">
        <v>5</v>
      </c>
      <c r="EE206" s="166">
        <v>3</v>
      </c>
      <c r="EF206" s="166"/>
      <c r="EG206" s="166">
        <v>1</v>
      </c>
      <c r="EH206" s="166">
        <v>0</v>
      </c>
      <c r="EI206" s="166">
        <v>167</v>
      </c>
      <c r="EJ206" s="166">
        <v>70</v>
      </c>
      <c r="EK206" s="167">
        <f>EJ206/(EI206*EI206*0.01*0.01)</f>
        <v>25.099501595611173</v>
      </c>
      <c r="EL206" s="166">
        <v>2</v>
      </c>
      <c r="EM206" s="168" t="s">
        <v>490</v>
      </c>
      <c r="EN206" s="166">
        <v>3</v>
      </c>
      <c r="EO206" s="166">
        <v>2</v>
      </c>
      <c r="EP206" s="166" t="s">
        <v>490</v>
      </c>
      <c r="EQ206" s="293"/>
      <c r="ER206" s="833" t="s">
        <v>1547</v>
      </c>
      <c r="ES206" s="892"/>
      <c r="ET206" s="892"/>
      <c r="EU206" s="892"/>
      <c r="EV206" s="892"/>
      <c r="EW206" s="893"/>
      <c r="EX206" s="894"/>
      <c r="EY206" s="895"/>
      <c r="EZ206" s="896"/>
      <c r="FA206" s="892"/>
      <c r="FB206" s="892"/>
      <c r="FC206" s="892"/>
      <c r="FD206" s="892"/>
      <c r="FE206" s="897"/>
      <c r="FF206" s="898"/>
      <c r="FG206" s="899"/>
      <c r="FH206" s="900"/>
      <c r="FI206" s="834"/>
      <c r="FJ206" s="835"/>
      <c r="FK206" s="1208"/>
      <c r="FL206" s="836"/>
      <c r="FM206" s="836"/>
      <c r="FN206" s="1088"/>
      <c r="FO206" s="1009"/>
      <c r="FP206" s="1020">
        <v>0.5</v>
      </c>
      <c r="FQ206" s="1035" t="s">
        <v>487</v>
      </c>
      <c r="FR206" s="1009"/>
      <c r="FS206" s="133"/>
      <c r="GF206" s="175"/>
      <c r="GJ206" s="1278">
        <f t="shared" si="106"/>
        <v>0</v>
      </c>
      <c r="GK206" s="1282">
        <v>42646</v>
      </c>
      <c r="GL206" s="1280" t="s">
        <v>1534</v>
      </c>
      <c r="GM206" s="177"/>
      <c r="GN206" s="1147"/>
      <c r="GR206" s="991"/>
      <c r="GS206" s="991"/>
      <c r="GT206" s="991"/>
      <c r="GU206" s="122"/>
      <c r="HI206" s="991"/>
      <c r="HJ206" s="991"/>
      <c r="HK206" s="991"/>
      <c r="HL206" s="991"/>
      <c r="HM206" s="991"/>
      <c r="HN206" s="991"/>
      <c r="HO206" s="1022"/>
      <c r="HP206" s="1022"/>
      <c r="HQ206" s="991"/>
      <c r="HR206" s="991"/>
      <c r="HS206" s="991"/>
      <c r="HT206" s="991"/>
      <c r="HU206" s="991"/>
      <c r="HV206" s="991"/>
      <c r="HW206" s="991"/>
      <c r="HX206" s="991"/>
      <c r="HY206" s="991"/>
      <c r="HZ206" s="991"/>
      <c r="IA206" s="991"/>
      <c r="IB206" s="1022"/>
      <c r="IC206" s="991"/>
      <c r="ID206" s="991"/>
      <c r="IE206" s="991"/>
      <c r="IF206" s="991"/>
      <c r="IG206" s="991"/>
      <c r="IH206" s="991"/>
      <c r="II206" s="991"/>
      <c r="IJ206" s="991"/>
      <c r="IK206" s="1022"/>
      <c r="IL206" s="991"/>
      <c r="IM206" s="991"/>
      <c r="IN206" s="1022"/>
      <c r="IO206" s="991"/>
      <c r="IP206" s="991"/>
      <c r="IQ206" s="991"/>
      <c r="IR206" s="991"/>
      <c r="IS206" s="991"/>
      <c r="IT206" s="1022"/>
      <c r="IU206" s="991"/>
      <c r="IV206" s="991"/>
      <c r="IW206" s="991"/>
      <c r="IX206" s="991"/>
      <c r="IY206" s="991"/>
      <c r="IZ206" s="991"/>
      <c r="JA206" s="991"/>
      <c r="JB206" s="991"/>
      <c r="JC206" s="991"/>
      <c r="JD206" s="991"/>
      <c r="JE206" s="991"/>
      <c r="JF206" s="991"/>
      <c r="JG206" s="125"/>
      <c r="JH206" s="125"/>
      <c r="JI206" s="125"/>
      <c r="JJ206" s="993"/>
      <c r="JK206" s="993"/>
      <c r="JL206" s="993"/>
      <c r="JM206" s="993"/>
      <c r="JN206" s="993"/>
      <c r="JO206" s="993"/>
      <c r="JP206" s="993"/>
      <c r="JQ206" s="993"/>
      <c r="JR206" s="993"/>
      <c r="JS206" s="993"/>
      <c r="JT206" s="993"/>
      <c r="JU206" s="993"/>
      <c r="JV206" s="993"/>
      <c r="JW206" s="993"/>
      <c r="JX206" s="993"/>
      <c r="JY206" s="993"/>
      <c r="JZ206" s="993"/>
      <c r="KA206" s="993"/>
      <c r="KB206" s="993"/>
      <c r="KC206" s="993"/>
      <c r="KD206" s="993"/>
      <c r="KE206" s="993"/>
      <c r="KF206" s="993"/>
      <c r="KG206" s="993"/>
      <c r="KH206" s="993"/>
      <c r="KI206" s="993"/>
      <c r="KJ206" s="993"/>
      <c r="KK206" s="993"/>
      <c r="KL206" s="993"/>
      <c r="KM206" s="993"/>
      <c r="KN206" s="993"/>
      <c r="KO206" s="993"/>
      <c r="KP206" s="993"/>
      <c r="KQ206" s="993"/>
      <c r="KR206" s="993"/>
      <c r="KS206" s="993"/>
      <c r="KT206" s="993"/>
      <c r="KU206" s="993"/>
      <c r="KV206" s="993"/>
      <c r="KW206" s="993"/>
      <c r="KX206" s="993"/>
      <c r="KY206" s="993"/>
      <c r="KZ206" s="993"/>
      <c r="LA206" s="993"/>
      <c r="LB206" s="993"/>
      <c r="LC206" s="993"/>
      <c r="LD206" s="993"/>
      <c r="LE206" s="125"/>
      <c r="LF206" s="125"/>
      <c r="LG206" s="125"/>
      <c r="LH206" s="125"/>
      <c r="LI206" s="125"/>
      <c r="LJ206" s="125"/>
      <c r="LK206" s="125"/>
      <c r="LL206" s="125"/>
      <c r="LM206" s="125"/>
      <c r="LN206" s="125"/>
      <c r="LO206" s="125"/>
      <c r="LP206" s="125"/>
      <c r="LQ206" s="125"/>
      <c r="LR206" s="175"/>
      <c r="LS206" s="175"/>
      <c r="LT206" s="175"/>
      <c r="LU206" s="175"/>
      <c r="LV206" s="175"/>
      <c r="LW206" s="175"/>
      <c r="LX206" s="175"/>
      <c r="LY206" s="183"/>
      <c r="LZ206" s="183"/>
    </row>
    <row r="207" spans="1:338" ht="14.45" hidden="1" customHeight="1">
      <c r="A207" s="122">
        <v>197</v>
      </c>
      <c r="B207" s="122">
        <f>COUNTIFS($D$3:D207,D207,$F$3:F207,F207)</f>
        <v>1</v>
      </c>
      <c r="C207" s="184">
        <v>11029</v>
      </c>
      <c r="D207" s="398" t="s">
        <v>1618</v>
      </c>
      <c r="E207" s="188" t="s">
        <v>1657</v>
      </c>
      <c r="F207" s="187">
        <v>455325447</v>
      </c>
      <c r="G207" s="125">
        <f>LEFT(H207,4)-CONCATENATE(19,LEFT(F207,2))</f>
        <v>74</v>
      </c>
      <c r="H207" s="398" t="s">
        <v>1658</v>
      </c>
      <c r="I207" s="389" t="s">
        <v>1659</v>
      </c>
      <c r="J207" s="751" t="s">
        <v>1501</v>
      </c>
      <c r="K207" s="188" t="s">
        <v>478</v>
      </c>
      <c r="L207" s="125">
        <v>7</v>
      </c>
      <c r="M207" s="188" t="s">
        <v>1630</v>
      </c>
      <c r="N207" s="188" t="s">
        <v>684</v>
      </c>
      <c r="O207" s="125"/>
      <c r="P207" s="125" t="s">
        <v>963</v>
      </c>
      <c r="Q207" s="553"/>
      <c r="R207" s="553"/>
      <c r="S207" s="535"/>
      <c r="T207" s="535"/>
      <c r="U207" s="535"/>
      <c r="V207" s="763" t="s">
        <v>1660</v>
      </c>
      <c r="W207" s="750"/>
      <c r="X207" s="535"/>
      <c r="Y207" s="547"/>
      <c r="Z207" s="1007"/>
      <c r="AA207" s="125" t="s">
        <v>1196</v>
      </c>
      <c r="AB207" s="125"/>
      <c r="AC207" s="1014">
        <v>245.3</v>
      </c>
      <c r="AD207" s="1014">
        <v>1700</v>
      </c>
      <c r="AE207" s="993"/>
      <c r="AF207" s="993"/>
      <c r="AG207" s="993" t="s">
        <v>1644</v>
      </c>
      <c r="AH207" s="1014">
        <v>200</v>
      </c>
      <c r="AI207" t="s">
        <v>769</v>
      </c>
      <c r="AO207" s="1024">
        <v>20.2</v>
      </c>
      <c r="AP207" s="137">
        <v>57.9</v>
      </c>
      <c r="AQ207" s="138">
        <v>21.1</v>
      </c>
      <c r="AR207" s="139">
        <f t="shared" si="102"/>
        <v>99.199999999999989</v>
      </c>
      <c r="AS207" s="140">
        <f t="shared" si="103"/>
        <v>0.34887737478411052</v>
      </c>
      <c r="AT207" s="141">
        <f t="shared" si="104"/>
        <v>7.3613126079447326</v>
      </c>
      <c r="AU207" s="142">
        <f t="shared" si="105"/>
        <v>0.25569620253164554</v>
      </c>
      <c r="AV207" s="143">
        <v>18.220399999999998</v>
      </c>
      <c r="AW207" s="143">
        <f>95-AY207</f>
        <v>90.2</v>
      </c>
      <c r="AX207" s="144">
        <v>0.96959999999999991</v>
      </c>
      <c r="AY207" s="143">
        <v>4.8</v>
      </c>
      <c r="AZ207" s="122" t="s">
        <v>487</v>
      </c>
      <c r="BA207" s="204">
        <v>5</v>
      </c>
      <c r="BB207" s="147" t="s">
        <v>487</v>
      </c>
      <c r="BC207" s="158">
        <v>0.1</v>
      </c>
      <c r="BG207" s="233">
        <v>4477.6470588235297</v>
      </c>
      <c r="BH207" s="122" t="s">
        <v>487</v>
      </c>
      <c r="BI207" s="234" t="s">
        <v>487</v>
      </c>
      <c r="BJ207" s="122">
        <v>34.9</v>
      </c>
      <c r="BK207" s="122">
        <v>65.2</v>
      </c>
      <c r="BL207" s="306">
        <f>BJ207/BK207</f>
        <v>0.53527607361963181</v>
      </c>
      <c r="BM207" s="206">
        <v>0.3</v>
      </c>
      <c r="BN207" s="153">
        <f>BM207*100/AO207</f>
        <v>1.4851485148514851</v>
      </c>
      <c r="BO207" s="122" t="s">
        <v>487</v>
      </c>
      <c r="BP207" s="122">
        <v>62.4</v>
      </c>
      <c r="BQ207" s="147">
        <v>57.3</v>
      </c>
      <c r="BR207" s="158">
        <v>71401</v>
      </c>
      <c r="BS207" s="153">
        <f>BX207+BZ207</f>
        <v>20</v>
      </c>
      <c r="BT207" s="158">
        <v>88.6</v>
      </c>
      <c r="BU207" s="158">
        <v>9218</v>
      </c>
      <c r="BV207" s="153">
        <f>100-BT207</f>
        <v>11.400000000000006</v>
      </c>
      <c r="BW207" s="1039">
        <f>BY207+CA207+CC207</f>
        <v>56.857799999999997</v>
      </c>
      <c r="BX207" s="158">
        <v>8.8000000000000007</v>
      </c>
      <c r="BY207" s="145">
        <f>BX207*AP207/100</f>
        <v>5.0952000000000002</v>
      </c>
      <c r="BZ207" s="158">
        <v>11.2</v>
      </c>
      <c r="CA207" s="145">
        <f>BZ207*AP207/100</f>
        <v>6.484799999999999</v>
      </c>
      <c r="CB207" s="158">
        <v>78.2</v>
      </c>
      <c r="CC207" s="145">
        <f>CB207*AP207/100</f>
        <v>45.277799999999999</v>
      </c>
      <c r="CD207" s="158">
        <v>0.2</v>
      </c>
      <c r="CL207" s="143">
        <f>BX207/BZ207</f>
        <v>0.78571428571428581</v>
      </c>
      <c r="CM207" s="145"/>
      <c r="CN207" s="145"/>
      <c r="CO207" s="145"/>
      <c r="CT207" s="145">
        <v>99.3</v>
      </c>
      <c r="CU207" s="236"/>
      <c r="CV207" s="236"/>
      <c r="CW207" s="145"/>
      <c r="CX207" s="145"/>
      <c r="CZ207" s="145"/>
      <c r="DA207" s="209">
        <v>3</v>
      </c>
      <c r="DB207" s="237" t="s">
        <v>300</v>
      </c>
      <c r="DC207" s="383"/>
      <c r="DE207" s="125"/>
      <c r="DF207" s="125"/>
      <c r="DG207" s="125"/>
      <c r="DH207" s="414"/>
      <c r="DI207" s="125" t="s">
        <v>515</v>
      </c>
      <c r="DJ207" s="267" t="s">
        <v>507</v>
      </c>
      <c r="DK207" s="166">
        <v>2</v>
      </c>
      <c r="DL207" s="166"/>
      <c r="DM207" s="166" t="s">
        <v>476</v>
      </c>
      <c r="DN207" s="164">
        <v>0</v>
      </c>
      <c r="DO207" s="166">
        <v>0</v>
      </c>
      <c r="DP207" s="1275">
        <v>43620</v>
      </c>
      <c r="DQ207" s="166"/>
      <c r="DR207" s="165" t="s">
        <v>490</v>
      </c>
      <c r="DS207" s="125" t="s">
        <v>490</v>
      </c>
      <c r="DT207" s="125" t="s">
        <v>490</v>
      </c>
      <c r="DU207" s="125" t="s">
        <v>490</v>
      </c>
      <c r="DV207" s="125" t="s">
        <v>490</v>
      </c>
      <c r="DW207" s="125" t="s">
        <v>490</v>
      </c>
      <c r="DX207" s="125" t="s">
        <v>490</v>
      </c>
      <c r="DY207" s="125" t="s">
        <v>490</v>
      </c>
      <c r="DZ207" s="125" t="s">
        <v>490</v>
      </c>
      <c r="EA207" s="125" t="s">
        <v>490</v>
      </c>
      <c r="EC207" s="242"/>
      <c r="ED207" s="242"/>
      <c r="EE207" s="166">
        <v>7</v>
      </c>
      <c r="EF207" s="166">
        <v>10</v>
      </c>
      <c r="EG207" s="166">
        <v>2</v>
      </c>
      <c r="EH207" s="166">
        <v>0</v>
      </c>
      <c r="EI207" s="166">
        <v>165</v>
      </c>
      <c r="EJ207" s="166">
        <v>70</v>
      </c>
      <c r="EK207" s="167">
        <v>25.7</v>
      </c>
      <c r="EL207" s="374">
        <v>2</v>
      </c>
      <c r="EM207" s="166"/>
      <c r="EN207" s="166">
        <v>3</v>
      </c>
      <c r="EO207" s="166">
        <v>2</v>
      </c>
      <c r="EP207" s="242"/>
      <c r="EQ207" s="176"/>
      <c r="ER207" s="559">
        <v>11029</v>
      </c>
      <c r="ES207" s="560">
        <v>75</v>
      </c>
      <c r="ET207" s="560">
        <v>130511</v>
      </c>
      <c r="EU207" s="560">
        <v>4000</v>
      </c>
      <c r="EV207" s="560">
        <v>38220</v>
      </c>
      <c r="EW207" s="561">
        <v>1792</v>
      </c>
      <c r="EX207" s="562">
        <f>EW207/EU207*EV207/ES207</f>
        <v>228.30080000000001</v>
      </c>
      <c r="EY207" s="563">
        <f>L207*EX207</f>
        <v>1598.1056000000001</v>
      </c>
      <c r="EZ207" s="441"/>
      <c r="FA207" s="175"/>
      <c r="FB207" s="175"/>
      <c r="FC207" s="175"/>
      <c r="FD207" s="564"/>
      <c r="FE207" s="565"/>
      <c r="FF207" s="565"/>
      <c r="FG207" s="566"/>
      <c r="FH207" s="614"/>
      <c r="FI207" s="518"/>
      <c r="FJ207" s="519"/>
      <c r="FK207" s="1017"/>
      <c r="FL207" s="133"/>
      <c r="FM207" s="122"/>
      <c r="FN207" s="213">
        <f>AC207/1000</f>
        <v>0.24530000000000002</v>
      </c>
      <c r="FP207" s="141">
        <f>EW207*100/ET207</f>
        <v>1.3730643394043414</v>
      </c>
      <c r="FQ207" s="247">
        <f>EX207/1000</f>
        <v>0.2283008</v>
      </c>
      <c r="FR207" s="222"/>
      <c r="FS207" s="222"/>
      <c r="FT207" s="223"/>
      <c r="FU207" s="223"/>
      <c r="FV207" s="223"/>
      <c r="FW207" s="166">
        <v>0</v>
      </c>
      <c r="FX207" s="166">
        <v>6</v>
      </c>
      <c r="FY207" s="166">
        <v>1</v>
      </c>
      <c r="FZ207" s="345"/>
      <c r="GA207" s="166">
        <v>0</v>
      </c>
      <c r="GB207" s="345"/>
      <c r="GC207" s="242"/>
      <c r="GD207" s="166">
        <v>1</v>
      </c>
      <c r="GE207" s="375">
        <v>43620</v>
      </c>
      <c r="GF207" s="389" t="s">
        <v>1521</v>
      </c>
      <c r="GG207" s="166"/>
      <c r="GH207" s="345"/>
      <c r="GI207" s="183" t="s">
        <v>951</v>
      </c>
      <c r="GJ207" s="1278">
        <f t="shared" si="106"/>
        <v>0</v>
      </c>
      <c r="GK207" s="1279">
        <v>43620</v>
      </c>
      <c r="GL207" s="1280" t="s">
        <v>1534</v>
      </c>
      <c r="GM207" s="177"/>
      <c r="GN207" s="1147"/>
      <c r="GO207" s="166"/>
      <c r="GP207" s="179">
        <v>4.7646270782625011E-2</v>
      </c>
      <c r="GQ207" s="166"/>
      <c r="GR207" s="1050"/>
      <c r="GS207" s="1050"/>
      <c r="GT207" s="1050"/>
      <c r="GU207" s="266"/>
      <c r="GV207" s="166"/>
      <c r="GW207" s="166"/>
      <c r="GX207" s="166"/>
      <c r="GY207" s="166"/>
      <c r="GZ207" s="166"/>
      <c r="HA207" s="166"/>
      <c r="HB207" s="166"/>
      <c r="HC207" s="166"/>
      <c r="HD207" s="166"/>
      <c r="HE207" s="166"/>
      <c r="HF207" s="166"/>
      <c r="HG207" s="166"/>
      <c r="HH207" s="166"/>
      <c r="HI207" s="1050"/>
      <c r="HJ207" s="1050"/>
      <c r="HK207" s="1050"/>
      <c r="HL207" s="1050"/>
      <c r="HM207" s="1050"/>
      <c r="HN207" s="1050"/>
      <c r="HO207" s="1051"/>
      <c r="HP207" s="1051"/>
      <c r="HQ207" s="1050"/>
      <c r="HR207" s="1050"/>
      <c r="HS207" s="1050"/>
      <c r="HT207" s="1050"/>
      <c r="HU207" s="1050"/>
      <c r="HV207" s="1050"/>
      <c r="HW207" s="1050"/>
      <c r="HX207" s="1050"/>
      <c r="HY207" s="1050"/>
      <c r="HZ207" s="1050"/>
      <c r="IA207" s="1050"/>
      <c r="IB207" s="1051"/>
      <c r="IC207" s="1050"/>
      <c r="ID207" s="1050"/>
      <c r="IE207" s="1050"/>
      <c r="IF207" s="1050"/>
      <c r="IG207" s="1050"/>
      <c r="IH207" s="1050"/>
      <c r="II207" s="1050"/>
      <c r="IJ207" s="1050"/>
      <c r="IK207" s="1051"/>
      <c r="IL207" s="1050"/>
      <c r="IM207" s="1050"/>
      <c r="IN207" s="1051"/>
      <c r="IO207" s="1050"/>
      <c r="IP207" s="1050"/>
      <c r="IQ207" s="1050"/>
      <c r="IR207" s="1050"/>
      <c r="IS207" s="1050"/>
      <c r="IT207" s="1051"/>
      <c r="IU207" s="1050"/>
      <c r="IV207" s="1050"/>
      <c r="IW207" s="1050"/>
      <c r="IX207" s="1050"/>
      <c r="IY207" s="1050"/>
      <c r="IZ207" s="1050"/>
      <c r="JA207" s="1050"/>
      <c r="JB207" s="1050"/>
      <c r="JC207" s="1050"/>
      <c r="JD207" s="1050"/>
      <c r="JE207" s="1050"/>
      <c r="JF207" s="1050"/>
      <c r="JG207" s="166"/>
      <c r="JH207" s="166"/>
      <c r="JI207" s="166"/>
      <c r="JJ207" s="993"/>
      <c r="JK207" s="993"/>
      <c r="JL207" s="993"/>
      <c r="JM207" s="993"/>
      <c r="JN207" s="993"/>
      <c r="JO207" s="993"/>
      <c r="JP207" s="993"/>
      <c r="JQ207" s="993"/>
      <c r="JR207" s="993"/>
      <c r="JS207" s="993"/>
      <c r="JT207" s="993"/>
      <c r="JU207" s="993"/>
      <c r="JV207" s="993"/>
      <c r="JW207" s="993"/>
      <c r="JX207" s="993"/>
      <c r="JY207" s="993"/>
      <c r="JZ207" s="993"/>
      <c r="KA207" s="993"/>
      <c r="KB207" s="993"/>
      <c r="KC207" s="993"/>
      <c r="KD207" s="993"/>
      <c r="KE207" s="993"/>
      <c r="KF207" s="993"/>
      <c r="KG207" s="993"/>
      <c r="KH207" s="993"/>
      <c r="KI207" s="993"/>
      <c r="KJ207" s="993"/>
      <c r="KK207" s="993"/>
      <c r="KL207" s="993"/>
      <c r="KM207" s="993"/>
      <c r="KN207" s="993"/>
      <c r="KO207" s="993"/>
      <c r="KP207" s="993"/>
      <c r="KQ207" s="993"/>
      <c r="KR207" s="993"/>
      <c r="KS207" s="993"/>
      <c r="KT207" s="993"/>
      <c r="KU207" s="993"/>
      <c r="KV207" s="993"/>
      <c r="KW207" s="993"/>
      <c r="KX207" s="993"/>
      <c r="KY207" s="993"/>
      <c r="KZ207" s="993"/>
      <c r="LA207" s="993"/>
      <c r="LB207" s="993"/>
      <c r="LC207" s="993"/>
      <c r="LD207" s="993"/>
      <c r="LE207" s="166"/>
      <c r="LF207" s="345"/>
      <c r="LG207" s="345"/>
      <c r="LH207" s="345"/>
      <c r="LI207" s="345"/>
      <c r="LJ207" s="345"/>
      <c r="LK207" s="345"/>
      <c r="LL207" s="345"/>
      <c r="LM207" s="345"/>
      <c r="LN207" s="345"/>
      <c r="LO207" s="345"/>
      <c r="LP207" s="345"/>
      <c r="LQ207" s="345"/>
      <c r="LR207" s="175"/>
      <c r="LS207" s="175"/>
      <c r="LT207" s="175"/>
      <c r="LU207" s="175"/>
      <c r="LV207" s="175"/>
      <c r="LW207" s="175"/>
      <c r="LX207" s="175"/>
      <c r="LY207" s="183"/>
      <c r="LZ207" s="183"/>
    </row>
    <row r="208" spans="1:338" ht="14.45" hidden="1" customHeight="1">
      <c r="A208" s="122">
        <v>93</v>
      </c>
      <c r="B208" s="122">
        <f>COUNTIFS($D$3:D208,D208,$F$3:F208,F208)</f>
        <v>1</v>
      </c>
      <c r="C208" s="184">
        <v>10416</v>
      </c>
      <c r="D208" s="398" t="s">
        <v>1618</v>
      </c>
      <c r="E208" s="188" t="s">
        <v>1323</v>
      </c>
      <c r="F208" s="187">
        <v>455601429</v>
      </c>
      <c r="G208" s="125">
        <v>74</v>
      </c>
      <c r="H208" s="398" t="s">
        <v>1619</v>
      </c>
      <c r="I208" s="572" t="s">
        <v>476</v>
      </c>
      <c r="J208" s="751" t="s">
        <v>1501</v>
      </c>
      <c r="K208" s="125" t="s">
        <v>478</v>
      </c>
      <c r="L208" s="125">
        <v>2</v>
      </c>
      <c r="M208" s="188" t="s">
        <v>521</v>
      </c>
      <c r="N208" s="125" t="s">
        <v>490</v>
      </c>
      <c r="O208" s="125" t="s">
        <v>739</v>
      </c>
      <c r="P208" s="125" t="s">
        <v>548</v>
      </c>
      <c r="Q208" s="125"/>
      <c r="R208" s="125"/>
      <c r="S208" s="530" t="s">
        <v>484</v>
      </c>
      <c r="T208" s="530" t="s">
        <v>484</v>
      </c>
      <c r="U208" s="530" t="s">
        <v>484</v>
      </c>
      <c r="V208" s="810" t="s">
        <v>549</v>
      </c>
      <c r="W208" s="530" t="s">
        <v>484</v>
      </c>
      <c r="X208" s="530" t="s">
        <v>484</v>
      </c>
      <c r="Y208" s="611" t="s">
        <v>484</v>
      </c>
      <c r="Z208" s="1007"/>
      <c r="AA208" s="125"/>
      <c r="AB208" s="373"/>
      <c r="AC208" s="1015" t="s">
        <v>484</v>
      </c>
      <c r="AD208" s="1016" t="s">
        <v>484</v>
      </c>
      <c r="AE208" s="991"/>
      <c r="AF208" s="991"/>
      <c r="AG208" s="1018" t="s">
        <v>485</v>
      </c>
      <c r="AH208" s="1015">
        <v>100</v>
      </c>
      <c r="AK208" s="134"/>
      <c r="AO208" s="1024">
        <v>84.4</v>
      </c>
      <c r="AP208" s="137">
        <v>8</v>
      </c>
      <c r="AQ208" s="138">
        <v>6.2</v>
      </c>
      <c r="AR208" s="139">
        <f t="shared" si="102"/>
        <v>98.600000000000009</v>
      </c>
      <c r="AS208" s="140">
        <f t="shared" si="103"/>
        <v>10.55</v>
      </c>
      <c r="AT208" s="141">
        <f t="shared" si="104"/>
        <v>65.410000000000011</v>
      </c>
      <c r="AU208" s="142">
        <f t="shared" si="105"/>
        <v>5.9436619718309869</v>
      </c>
      <c r="AV208" s="145">
        <v>78.238800000000012</v>
      </c>
      <c r="AW208" s="143">
        <f>95-AY208</f>
        <v>92.7</v>
      </c>
      <c r="AX208" s="144">
        <v>1.9412</v>
      </c>
      <c r="AY208" s="145">
        <v>2.2999999999999998</v>
      </c>
      <c r="AZ208" s="149" t="s">
        <v>487</v>
      </c>
      <c r="BA208" s="259">
        <v>54.809999999999995</v>
      </c>
      <c r="BB208" s="207" t="s">
        <v>487</v>
      </c>
      <c r="BC208" s="260"/>
      <c r="BD208" s="171"/>
      <c r="BE208"/>
      <c r="BF208"/>
      <c r="BG208" s="145"/>
      <c r="BH208" s="233" t="s">
        <v>487</v>
      </c>
      <c r="BI208" s="261"/>
      <c r="BJ208" s="122">
        <v>45.9</v>
      </c>
      <c r="BK208" s="122">
        <v>54.1</v>
      </c>
      <c r="BL208" s="150">
        <f>BJ208/BK208</f>
        <v>0.84842883548983361</v>
      </c>
      <c r="BM208" s="151" t="s">
        <v>487</v>
      </c>
      <c r="BN208" s="122" t="s">
        <v>487</v>
      </c>
      <c r="BO208" s="149" t="s">
        <v>487</v>
      </c>
      <c r="BP208" s="143">
        <v>16.2</v>
      </c>
      <c r="BQ208" s="1030">
        <v>15.049999999999999</v>
      </c>
      <c r="BR208" s="174" t="s">
        <v>487</v>
      </c>
      <c r="BS208" s="153" t="s">
        <v>487</v>
      </c>
      <c r="BT208" s="153" t="s">
        <v>487</v>
      </c>
      <c r="BU208" s="153"/>
      <c r="BV208" s="153" t="s">
        <v>487</v>
      </c>
      <c r="BW208" s="1039" t="s">
        <v>487</v>
      </c>
      <c r="BX208" s="153" t="s">
        <v>487</v>
      </c>
      <c r="BY208" s="153" t="s">
        <v>487</v>
      </c>
      <c r="BZ208" s="153" t="s">
        <v>487</v>
      </c>
      <c r="CA208" s="153" t="s">
        <v>487</v>
      </c>
      <c r="CB208" s="153" t="s">
        <v>487</v>
      </c>
      <c r="CC208" s="153" t="s">
        <v>487</v>
      </c>
      <c r="CD208" s="262" t="s">
        <v>487</v>
      </c>
      <c r="CJ208" s="264"/>
      <c r="CK208" s="265"/>
      <c r="CM208" s="145"/>
      <c r="CN208" s="145"/>
      <c r="CO208" s="145"/>
      <c r="CP208" s="171"/>
      <c r="CQ208"/>
      <c r="CR208"/>
      <c r="CS208"/>
      <c r="CT208" s="145"/>
      <c r="CU208" s="236"/>
      <c r="CV208" s="236"/>
      <c r="CW208" s="145"/>
      <c r="CX208" s="145"/>
      <c r="CZ208" s="145"/>
      <c r="DA208" s="209">
        <v>3</v>
      </c>
      <c r="DB208" s="237" t="s">
        <v>301</v>
      </c>
      <c r="DD208" s="420"/>
      <c r="DE208" s="125"/>
      <c r="DF208" s="125"/>
      <c r="DG208" s="125"/>
      <c r="DH208" s="414"/>
      <c r="DI208" s="125" t="s">
        <v>515</v>
      </c>
      <c r="DJ208" s="361" t="s">
        <v>485</v>
      </c>
      <c r="DK208" s="166">
        <v>2</v>
      </c>
      <c r="DL208" s="166"/>
      <c r="DM208" s="166"/>
      <c r="DN208" s="164">
        <v>0</v>
      </c>
      <c r="DO208" s="166">
        <v>0</v>
      </c>
      <c r="DP208" s="1275">
        <v>43530</v>
      </c>
      <c r="DQ208" s="166"/>
      <c r="DR208" s="165">
        <v>332.3</v>
      </c>
      <c r="DS208" s="125" t="s">
        <v>490</v>
      </c>
      <c r="DT208" s="125" t="s">
        <v>490</v>
      </c>
      <c r="DU208" s="125" t="s">
        <v>490</v>
      </c>
      <c r="DV208" s="125" t="s">
        <v>490</v>
      </c>
      <c r="DW208" s="125" t="s">
        <v>490</v>
      </c>
      <c r="DX208" s="125" t="s">
        <v>490</v>
      </c>
      <c r="DY208" s="125" t="s">
        <v>490</v>
      </c>
      <c r="DZ208" s="125" t="s">
        <v>490</v>
      </c>
      <c r="EA208" s="125" t="s">
        <v>490</v>
      </c>
      <c r="EC208" s="242"/>
      <c r="ED208" s="242"/>
      <c r="EE208" s="166">
        <v>2</v>
      </c>
      <c r="EF208" s="166">
        <v>10</v>
      </c>
      <c r="EG208" s="166">
        <v>2</v>
      </c>
      <c r="EH208" s="166">
        <v>0</v>
      </c>
      <c r="EI208" s="166">
        <v>168</v>
      </c>
      <c r="EJ208" s="166">
        <v>106</v>
      </c>
      <c r="EK208" s="167">
        <v>37.6</v>
      </c>
      <c r="EL208" s="374">
        <v>3</v>
      </c>
      <c r="EM208" s="242"/>
      <c r="EN208" s="166">
        <v>3</v>
      </c>
      <c r="EO208" s="166">
        <v>2</v>
      </c>
      <c r="EP208" s="242"/>
      <c r="EQ208" s="176"/>
      <c r="ER208" s="628">
        <v>10416</v>
      </c>
      <c r="ES208" s="682">
        <v>40</v>
      </c>
      <c r="ET208" s="611">
        <v>5850</v>
      </c>
      <c r="EU208" s="611">
        <v>2</v>
      </c>
      <c r="EV208" s="600">
        <f>ET208/ES208*EU208</f>
        <v>292.5</v>
      </c>
      <c r="EW208" s="612">
        <v>1401</v>
      </c>
      <c r="EX208" s="613">
        <f>EW208/ES208*EU208</f>
        <v>70.05</v>
      </c>
      <c r="EY208" s="563">
        <f>L208*EX208</f>
        <v>140.1</v>
      </c>
      <c r="EZ208" s="441"/>
      <c r="FA208" s="175"/>
      <c r="FB208" s="175"/>
      <c r="FC208" s="175"/>
      <c r="FD208" s="564"/>
      <c r="FE208" s="565"/>
      <c r="FF208" s="565"/>
      <c r="FG208" s="566"/>
      <c r="FH208" s="614"/>
      <c r="FI208" s="518"/>
      <c r="FJ208" s="519"/>
      <c r="FK208" s="1017"/>
      <c r="FL208" s="133"/>
      <c r="FM208" s="172">
        <f>EW208*100/ET208</f>
        <v>23.948717948717949</v>
      </c>
      <c r="FN208" s="213">
        <f>EX208/1000</f>
        <v>7.0050000000000001E-2</v>
      </c>
      <c r="FP208" s="172">
        <v>23.948717948717949</v>
      </c>
      <c r="FQ208" s="213">
        <v>7.0050000000000001E-2</v>
      </c>
      <c r="FR208" s="222"/>
      <c r="FS208" s="222"/>
      <c r="FT208" s="223"/>
      <c r="FU208" s="223"/>
      <c r="FV208" s="223"/>
      <c r="FW208" s="166">
        <v>0</v>
      </c>
      <c r="FX208" s="125">
        <v>8</v>
      </c>
      <c r="FY208" s="166">
        <v>1</v>
      </c>
      <c r="GA208" s="125">
        <v>0</v>
      </c>
      <c r="GB208" s="415"/>
      <c r="GD208" s="125">
        <v>1</v>
      </c>
      <c r="GE208" s="419">
        <v>43530</v>
      </c>
      <c r="GF208" s="389" t="s">
        <v>1521</v>
      </c>
      <c r="GI208" s="183" t="s">
        <v>951</v>
      </c>
      <c r="GJ208" s="1278">
        <f t="shared" si="106"/>
        <v>0</v>
      </c>
      <c r="GK208" s="1279">
        <v>43530</v>
      </c>
      <c r="GL208" s="1280" t="s">
        <v>1534</v>
      </c>
      <c r="GM208" s="177"/>
      <c r="GN208" s="1147"/>
      <c r="GP208" s="179">
        <v>1.9940019640319997</v>
      </c>
      <c r="GR208" s="991"/>
      <c r="GS208" s="991"/>
      <c r="GT208" s="991"/>
      <c r="HI208" s="991"/>
      <c r="HJ208" s="991"/>
      <c r="HK208" s="991"/>
      <c r="HL208" s="991"/>
      <c r="HM208" s="991"/>
      <c r="HN208" s="991"/>
      <c r="HO208" s="1022"/>
      <c r="HP208" s="1022"/>
      <c r="HQ208" s="991"/>
      <c r="HR208" s="991"/>
      <c r="HS208" s="991"/>
      <c r="HT208" s="991"/>
      <c r="HU208" s="991"/>
      <c r="HV208" s="991"/>
      <c r="HW208" s="991"/>
      <c r="HX208" s="991"/>
      <c r="HY208" s="991"/>
      <c r="HZ208" s="991"/>
      <c r="IA208" s="991"/>
      <c r="IB208" s="1022"/>
      <c r="IC208" s="991"/>
      <c r="ID208" s="991"/>
      <c r="IE208" s="991"/>
      <c r="IF208" s="991"/>
      <c r="IG208" s="991"/>
      <c r="IH208" s="991"/>
      <c r="II208" s="991"/>
      <c r="IJ208" s="991"/>
      <c r="IK208" s="1022"/>
      <c r="IL208" s="991"/>
      <c r="IM208" s="991"/>
      <c r="IN208" s="1022"/>
      <c r="IO208" s="991"/>
      <c r="IP208" s="991"/>
      <c r="IQ208" s="991"/>
      <c r="IR208" s="991"/>
      <c r="IS208" s="991"/>
      <c r="IT208" s="1022"/>
      <c r="IU208" s="991"/>
      <c r="IV208" s="991"/>
      <c r="IW208" s="991"/>
      <c r="IX208" s="991"/>
      <c r="IY208" s="991"/>
      <c r="IZ208" s="991"/>
      <c r="JA208" s="991"/>
      <c r="JB208" s="991"/>
      <c r="JC208" s="991"/>
      <c r="JD208" s="991"/>
      <c r="JE208" s="991"/>
      <c r="JF208" s="991"/>
      <c r="JG208" s="125"/>
      <c r="JH208" s="125"/>
      <c r="JI208" s="125"/>
      <c r="JJ208" s="993"/>
      <c r="JK208" s="993"/>
      <c r="JL208" s="993"/>
      <c r="JM208" s="993"/>
      <c r="JN208" s="993"/>
      <c r="JO208" s="993"/>
      <c r="JP208" s="993"/>
      <c r="JQ208" s="993"/>
      <c r="JR208" s="993"/>
      <c r="JS208" s="993"/>
      <c r="JT208" s="993"/>
      <c r="JU208" s="993"/>
      <c r="JV208" s="993"/>
      <c r="JW208" s="993"/>
      <c r="JX208" s="993"/>
      <c r="JY208" s="993"/>
      <c r="JZ208" s="993"/>
      <c r="KA208" s="993"/>
      <c r="KB208" s="993"/>
      <c r="KC208" s="993"/>
      <c r="KD208" s="993"/>
      <c r="KE208" s="993"/>
      <c r="KF208" s="993"/>
      <c r="KG208" s="993"/>
      <c r="KH208" s="993"/>
      <c r="KI208" s="993"/>
      <c r="KJ208" s="993"/>
      <c r="KK208" s="993"/>
      <c r="KL208" s="993"/>
      <c r="KM208" s="993"/>
      <c r="KN208" s="993"/>
      <c r="KO208" s="993"/>
      <c r="KP208" s="993"/>
      <c r="KQ208" s="993"/>
      <c r="KR208" s="993"/>
      <c r="KS208" s="993"/>
      <c r="KT208" s="993"/>
      <c r="KU208" s="993"/>
      <c r="KV208" s="993"/>
      <c r="KW208" s="993"/>
      <c r="KX208" s="993"/>
      <c r="KY208" s="993"/>
      <c r="KZ208" s="993"/>
      <c r="LA208" s="993"/>
      <c r="LB208" s="993"/>
      <c r="LC208" s="993"/>
      <c r="LD208" s="993"/>
      <c r="LE208" s="125"/>
      <c r="LF208" s="175"/>
      <c r="LG208" s="175"/>
      <c r="LH208" s="175"/>
      <c r="LI208" s="175"/>
      <c r="LJ208" s="175"/>
      <c r="LK208" s="175"/>
      <c r="LL208" s="175"/>
      <c r="LM208" s="175"/>
      <c r="LN208" s="175"/>
      <c r="LO208" s="175"/>
      <c r="LP208" s="175"/>
      <c r="LQ208" s="175"/>
      <c r="LR208" s="175"/>
      <c r="LS208" s="175"/>
      <c r="LT208" s="175"/>
      <c r="LU208" s="175"/>
      <c r="LV208" s="175"/>
      <c r="LW208" s="175"/>
      <c r="LX208" s="175"/>
      <c r="LY208" s="183"/>
      <c r="LZ208" s="183"/>
    </row>
    <row r="209" spans="1:338" ht="14.45" hidden="1" customHeight="1">
      <c r="A209" s="122">
        <v>10</v>
      </c>
      <c r="B209" s="122">
        <f>COUNTIFS($D$3:D209,D209,$F$3:F209,F209)</f>
        <v>1</v>
      </c>
      <c r="C209" s="827" t="s">
        <v>1539</v>
      </c>
      <c r="D209" s="827" t="s">
        <v>1355</v>
      </c>
      <c r="E209" s="125"/>
      <c r="F209" s="187">
        <v>456219121</v>
      </c>
      <c r="G209" s="125">
        <v>71</v>
      </c>
      <c r="H209" s="398" t="s">
        <v>1540</v>
      </c>
      <c r="I209" s="572"/>
      <c r="J209" s="504"/>
      <c r="K209" s="828" t="s">
        <v>478</v>
      </c>
      <c r="L209" s="188">
        <v>1.5</v>
      </c>
      <c r="M209" s="188">
        <v>9</v>
      </c>
      <c r="N209" s="125"/>
      <c r="O209" s="125"/>
      <c r="P209" s="553"/>
      <c r="Q209" s="553"/>
      <c r="R209" s="553"/>
      <c r="S209" s="547"/>
      <c r="T209" s="547"/>
      <c r="U209" s="639"/>
      <c r="V209" s="547"/>
      <c r="W209" s="640"/>
      <c r="X209" s="547"/>
      <c r="Y209" s="547"/>
      <c r="Z209" s="1007"/>
      <c r="AA209" s="125"/>
      <c r="AB209" s="125"/>
      <c r="AC209" s="991"/>
      <c r="AD209" s="991"/>
      <c r="AE209" s="991"/>
      <c r="AF209" s="991"/>
      <c r="AG209" s="1017"/>
      <c r="AH209" s="1009"/>
      <c r="AJ209" s="145" t="s">
        <v>487</v>
      </c>
      <c r="AK209" s="134"/>
      <c r="AM209" s="135"/>
      <c r="AO209" s="1021" t="s">
        <v>487</v>
      </c>
      <c r="AP209" s="363" t="s">
        <v>487</v>
      </c>
      <c r="AQ209" s="288" t="str">
        <f>DU209</f>
        <v>N</v>
      </c>
      <c r="AR209" s="139" t="s">
        <v>487</v>
      </c>
      <c r="AS209" s="140" t="s">
        <v>487</v>
      </c>
      <c r="AT209" s="141" t="s">
        <v>487</v>
      </c>
      <c r="AU209" s="142" t="s">
        <v>487</v>
      </c>
      <c r="AV209" s="149" t="s">
        <v>487</v>
      </c>
      <c r="AW209" s="145" t="s">
        <v>487</v>
      </c>
      <c r="AX209" s="144" t="s">
        <v>487</v>
      </c>
      <c r="AY209" s="122" t="s">
        <v>487</v>
      </c>
      <c r="AZ209" s="143" t="s">
        <v>487</v>
      </c>
      <c r="BA209" s="146" t="s">
        <v>487</v>
      </c>
      <c r="BB209" s="205" t="s">
        <v>487</v>
      </c>
      <c r="BC209" s="148"/>
      <c r="BD209" s="148"/>
      <c r="BG209" s="145"/>
      <c r="BH209" s="143"/>
      <c r="BI209" s="234" t="s">
        <v>487</v>
      </c>
      <c r="BJ209" s="143" t="s">
        <v>487</v>
      </c>
      <c r="BK209" s="143" t="s">
        <v>487</v>
      </c>
      <c r="BL209" s="150" t="s">
        <v>487</v>
      </c>
      <c r="BM209" s="206" t="s">
        <v>487</v>
      </c>
      <c r="BN209" s="122" t="s">
        <v>487</v>
      </c>
      <c r="BO209" s="122" t="s">
        <v>487</v>
      </c>
      <c r="BP209" s="122" t="s">
        <v>487</v>
      </c>
      <c r="BQ209" s="991" t="s">
        <v>487</v>
      </c>
      <c r="BR209" s="152"/>
      <c r="BS209" s="289" t="s">
        <v>487</v>
      </c>
      <c r="BT209" s="208" t="s">
        <v>487</v>
      </c>
      <c r="BU209" s="152"/>
      <c r="BV209" s="208" t="s">
        <v>487</v>
      </c>
      <c r="BW209" s="1056" t="s">
        <v>487</v>
      </c>
      <c r="BX209" s="208" t="s">
        <v>487</v>
      </c>
      <c r="BY209" s="208" t="s">
        <v>487</v>
      </c>
      <c r="BZ209" s="208" t="s">
        <v>487</v>
      </c>
      <c r="CA209" s="208" t="s">
        <v>487</v>
      </c>
      <c r="CB209" s="208" t="s">
        <v>487</v>
      </c>
      <c r="CC209" s="208" t="s">
        <v>487</v>
      </c>
      <c r="CD209" s="208" t="s">
        <v>487</v>
      </c>
      <c r="CE209" s="208" t="s">
        <v>487</v>
      </c>
      <c r="CF209" s="208" t="s">
        <v>487</v>
      </c>
      <c r="CG209" s="208" t="s">
        <v>487</v>
      </c>
      <c r="CH209" s="208" t="s">
        <v>487</v>
      </c>
      <c r="CI209" s="208" t="s">
        <v>487</v>
      </c>
      <c r="CJ209" s="208" t="s">
        <v>487</v>
      </c>
      <c r="CK209" s="208" t="s">
        <v>487</v>
      </c>
      <c r="CM209" s="145"/>
      <c r="CN209" s="145"/>
      <c r="CO209" s="145"/>
      <c r="CP209" s="148"/>
      <c r="CS209" s="145"/>
      <c r="CT209" s="145"/>
      <c r="CU209" s="145"/>
      <c r="CV209" s="145"/>
      <c r="CW209" s="145"/>
      <c r="CX209" s="145"/>
      <c r="CY209" s="149"/>
      <c r="CZ209" s="145"/>
      <c r="DA209" s="149">
        <v>3</v>
      </c>
      <c r="DB209" s="149" t="s">
        <v>487</v>
      </c>
      <c r="DC209" s="420" t="s">
        <v>1538</v>
      </c>
      <c r="DE209" s="125"/>
      <c r="DF209" s="125"/>
      <c r="DG209" s="125"/>
      <c r="DH209" s="414"/>
      <c r="DI209" s="296" t="s">
        <v>515</v>
      </c>
      <c r="DJ209" s="830"/>
      <c r="DK209" s="166">
        <v>2</v>
      </c>
      <c r="DL209" s="166" t="s">
        <v>476</v>
      </c>
      <c r="DM209" s="166"/>
      <c r="DN209" s="166">
        <v>0</v>
      </c>
      <c r="DO209" s="166">
        <v>0</v>
      </c>
      <c r="DP209" s="1276">
        <v>42551</v>
      </c>
      <c r="DQ209" s="166" t="s">
        <v>490</v>
      </c>
      <c r="DR209" s="831" t="s">
        <v>490</v>
      </c>
      <c r="DS209" s="832" t="s">
        <v>490</v>
      </c>
      <c r="DT209" s="832" t="s">
        <v>490</v>
      </c>
      <c r="DU209" s="832" t="s">
        <v>490</v>
      </c>
      <c r="DV209" s="832" t="s">
        <v>490</v>
      </c>
      <c r="DW209" s="832" t="s">
        <v>490</v>
      </c>
      <c r="DX209" s="832" t="s">
        <v>490</v>
      </c>
      <c r="DY209" s="832" t="s">
        <v>490</v>
      </c>
      <c r="DZ209" s="832" t="s">
        <v>490</v>
      </c>
      <c r="EA209" s="832" t="s">
        <v>490</v>
      </c>
      <c r="EC209" s="166">
        <v>3</v>
      </c>
      <c r="ED209" s="166">
        <v>9</v>
      </c>
      <c r="EE209" s="166">
        <v>1.5</v>
      </c>
      <c r="EF209" s="166"/>
      <c r="EG209" s="166">
        <v>1</v>
      </c>
      <c r="EH209" s="166">
        <v>0</v>
      </c>
      <c r="EI209" s="166">
        <v>164</v>
      </c>
      <c r="EJ209" s="166">
        <v>90</v>
      </c>
      <c r="EK209" s="167">
        <f>EJ209/(EI209*EI209*0.01*0.01)</f>
        <v>33.462224866151104</v>
      </c>
      <c r="EL209" s="166">
        <v>3</v>
      </c>
      <c r="EM209" s="168" t="s">
        <v>490</v>
      </c>
      <c r="EN209" s="166">
        <v>4</v>
      </c>
      <c r="EO209" s="166">
        <v>2</v>
      </c>
      <c r="EP209" s="166" t="s">
        <v>490</v>
      </c>
      <c r="EQ209" s="293"/>
      <c r="ER209" s="833" t="s">
        <v>1539</v>
      </c>
      <c r="ES209" s="892"/>
      <c r="ET209" s="892"/>
      <c r="EU209" s="892"/>
      <c r="EV209" s="892"/>
      <c r="EW209" s="893"/>
      <c r="EX209" s="894"/>
      <c r="EY209" s="895"/>
      <c r="EZ209" s="896"/>
      <c r="FA209" s="892"/>
      <c r="FB209" s="892"/>
      <c r="FC209" s="892"/>
      <c r="FD209" s="892"/>
      <c r="FE209" s="897"/>
      <c r="FF209" s="898"/>
      <c r="FG209" s="899"/>
      <c r="FH209" s="900"/>
      <c r="FI209" s="834"/>
      <c r="FJ209" s="835"/>
      <c r="FK209" s="1208"/>
      <c r="FL209" s="836"/>
      <c r="FM209" s="836"/>
      <c r="FP209" s="145" t="s">
        <v>487</v>
      </c>
      <c r="FQ209" s="366" t="s">
        <v>487</v>
      </c>
      <c r="FR209" s="133"/>
      <c r="FS209" s="133"/>
      <c r="GF209" s="175"/>
      <c r="GJ209" s="1278">
        <f t="shared" si="106"/>
        <v>0</v>
      </c>
      <c r="GK209" s="1279">
        <v>42551</v>
      </c>
      <c r="GL209" s="1280" t="s">
        <v>1534</v>
      </c>
      <c r="GM209" s="177"/>
      <c r="GN209" s="1147"/>
      <c r="GR209" s="991"/>
      <c r="GS209" s="991"/>
      <c r="GT209" s="991"/>
      <c r="HI209" s="991"/>
      <c r="HJ209" s="991"/>
      <c r="HK209" s="991"/>
      <c r="HL209" s="991"/>
      <c r="HM209" s="991"/>
      <c r="HN209" s="991"/>
      <c r="HO209" s="1022"/>
      <c r="HP209" s="1022"/>
      <c r="HQ209" s="991"/>
      <c r="HR209" s="991"/>
      <c r="HS209" s="991"/>
      <c r="HT209" s="991"/>
      <c r="HU209" s="991"/>
      <c r="HV209" s="991"/>
      <c r="HW209" s="991"/>
      <c r="HX209" s="991"/>
      <c r="HY209" s="991"/>
      <c r="HZ209" s="991"/>
      <c r="IA209" s="991"/>
      <c r="IB209" s="1022"/>
      <c r="IC209" s="991"/>
      <c r="ID209" s="991"/>
      <c r="IE209" s="991"/>
      <c r="IF209" s="991"/>
      <c r="IG209" s="991"/>
      <c r="IH209" s="991"/>
      <c r="II209" s="991"/>
      <c r="IJ209" s="991"/>
      <c r="IK209" s="1022"/>
      <c r="IL209" s="991"/>
      <c r="IM209" s="991"/>
      <c r="IN209" s="1022"/>
      <c r="IO209" s="991"/>
      <c r="IP209" s="991"/>
      <c r="IQ209" s="991"/>
      <c r="IR209" s="991"/>
      <c r="IS209" s="991"/>
      <c r="IT209" s="1022"/>
      <c r="IU209" s="991"/>
      <c r="IV209" s="991"/>
      <c r="IW209" s="991"/>
      <c r="IX209" s="991"/>
      <c r="IY209" s="991"/>
      <c r="IZ209" s="991"/>
      <c r="JA209" s="991"/>
      <c r="JB209" s="991"/>
      <c r="JC209" s="991"/>
      <c r="JD209" s="991"/>
      <c r="JE209" s="991"/>
      <c r="JF209" s="991"/>
      <c r="JG209" s="125"/>
      <c r="JH209" s="125"/>
      <c r="JI209" s="125"/>
      <c r="JJ209" s="993"/>
      <c r="JK209" s="993"/>
      <c r="JL209" s="993"/>
      <c r="JM209" s="993"/>
      <c r="JN209" s="993"/>
      <c r="JO209" s="993"/>
      <c r="JP209" s="993"/>
      <c r="JQ209" s="993"/>
      <c r="JR209" s="993"/>
      <c r="JS209" s="993"/>
      <c r="JT209" s="993"/>
      <c r="JU209" s="993"/>
      <c r="JV209" s="993"/>
      <c r="JW209" s="993"/>
      <c r="JX209" s="993"/>
      <c r="JY209" s="993"/>
      <c r="JZ209" s="993"/>
      <c r="KA209" s="993"/>
      <c r="KB209" s="993"/>
      <c r="KC209" s="993"/>
      <c r="KD209" s="993"/>
      <c r="KE209" s="993"/>
      <c r="KF209" s="993"/>
      <c r="KG209" s="993"/>
      <c r="KH209" s="993"/>
      <c r="KI209" s="993"/>
      <c r="KJ209" s="993"/>
      <c r="KK209" s="993"/>
      <c r="KL209" s="993"/>
      <c r="KM209" s="993"/>
      <c r="KN209" s="993"/>
      <c r="KO209" s="993"/>
      <c r="KP209" s="993"/>
      <c r="KQ209" s="993"/>
      <c r="KR209" s="993"/>
      <c r="KS209" s="993"/>
      <c r="KT209" s="993"/>
      <c r="KU209" s="993"/>
      <c r="KV209" s="993"/>
      <c r="KW209" s="993"/>
      <c r="KX209" s="993"/>
      <c r="KY209" s="993"/>
      <c r="KZ209" s="993"/>
      <c r="LA209" s="993"/>
      <c r="LB209" s="993"/>
      <c r="LC209" s="993"/>
      <c r="LD209" s="993"/>
      <c r="LE209" s="125"/>
      <c r="LF209" s="175"/>
      <c r="LG209" s="175"/>
      <c r="LH209" s="175"/>
      <c r="LI209" s="175"/>
      <c r="LJ209" s="175"/>
      <c r="LK209" s="175"/>
      <c r="LL209" s="175"/>
      <c r="LM209" s="175"/>
      <c r="LN209" s="175"/>
      <c r="LO209" s="175"/>
      <c r="LP209" s="175"/>
      <c r="LQ209" s="175"/>
      <c r="LR209" s="175"/>
      <c r="LS209" s="175"/>
      <c r="LT209" s="175"/>
      <c r="LU209" s="175"/>
      <c r="LV209" s="175"/>
      <c r="LW209" s="175"/>
      <c r="LX209" s="175"/>
      <c r="LY209" s="183"/>
      <c r="LZ209" s="183"/>
    </row>
    <row r="210" spans="1:338" ht="14.45" hidden="1" customHeight="1">
      <c r="A210" s="122">
        <v>83</v>
      </c>
      <c r="B210" s="122">
        <f>COUNTIFS($D$3:D210,D210,$F$3:F210,F210)</f>
        <v>1</v>
      </c>
      <c r="C210" s="184">
        <v>10381</v>
      </c>
      <c r="D210" s="398" t="s">
        <v>1613</v>
      </c>
      <c r="E210" s="188" t="s">
        <v>594</v>
      </c>
      <c r="F210" s="187">
        <v>460417480</v>
      </c>
      <c r="G210" s="125">
        <v>73</v>
      </c>
      <c r="H210" s="398" t="s">
        <v>1614</v>
      </c>
      <c r="I210" s="572" t="s">
        <v>476</v>
      </c>
      <c r="J210" s="751" t="s">
        <v>1501</v>
      </c>
      <c r="K210" s="125" t="s">
        <v>478</v>
      </c>
      <c r="L210" s="125">
        <v>5</v>
      </c>
      <c r="M210" s="188" t="s">
        <v>1615</v>
      </c>
      <c r="N210" s="125" t="s">
        <v>490</v>
      </c>
      <c r="O210" s="125" t="s">
        <v>922</v>
      </c>
      <c r="P210" s="125" t="s">
        <v>922</v>
      </c>
      <c r="Q210" s="125"/>
      <c r="R210" s="125"/>
      <c r="S210" s="530" t="s">
        <v>484</v>
      </c>
      <c r="T210" s="530" t="s">
        <v>484</v>
      </c>
      <c r="U210" s="530" t="s">
        <v>484</v>
      </c>
      <c r="V210" s="810" t="s">
        <v>549</v>
      </c>
      <c r="W210" s="530" t="s">
        <v>506</v>
      </c>
      <c r="X210" s="1006" t="s">
        <v>1616</v>
      </c>
      <c r="Y210" s="611" t="s">
        <v>484</v>
      </c>
      <c r="Z210" s="1007"/>
      <c r="AA210" s="125"/>
      <c r="AB210" s="373"/>
      <c r="AC210" s="1015">
        <v>16362</v>
      </c>
      <c r="AD210" s="1016">
        <v>164</v>
      </c>
      <c r="AE210" s="991"/>
      <c r="AF210" s="991"/>
      <c r="AG210" s="1018"/>
      <c r="AH210" s="1015">
        <v>400</v>
      </c>
      <c r="AK210" s="134"/>
      <c r="AO210" s="1024">
        <v>31.5</v>
      </c>
      <c r="AP210" s="137">
        <v>9.3000000000000007</v>
      </c>
      <c r="AQ210" s="138">
        <v>57.8</v>
      </c>
      <c r="AR210" s="139">
        <f t="shared" ref="AR210:AR222" si="107">AO210+AP210+AQ210</f>
        <v>98.6</v>
      </c>
      <c r="AS210" s="140">
        <f t="shared" ref="AS210:AS222" si="108">AO210/AP210</f>
        <v>3.387096774193548</v>
      </c>
      <c r="AT210" s="141">
        <f t="shared" ref="AT210:AT222" si="109">AO210/AP210*AQ210</f>
        <v>195.77419354838707</v>
      </c>
      <c r="AU210" s="142">
        <f t="shared" ref="AU210:AU222" si="110">AO210/(AP210+AQ210)</f>
        <v>0.4694485842026826</v>
      </c>
      <c r="AV210" s="145">
        <v>26.554499999999997</v>
      </c>
      <c r="AW210" s="143">
        <f t="shared" ref="AW210:AW217" si="111">95-AY210</f>
        <v>84.3</v>
      </c>
      <c r="AX210" s="144">
        <v>3.3704999999999994</v>
      </c>
      <c r="AY210" s="145">
        <v>10.7</v>
      </c>
      <c r="AZ210" s="354" t="s">
        <v>487</v>
      </c>
      <c r="BA210" s="365">
        <v>4.0999999999999996</v>
      </c>
      <c r="BB210" s="207" t="s">
        <v>487</v>
      </c>
      <c r="BC210" s="260"/>
      <c r="BD210" s="171"/>
      <c r="BE210"/>
      <c r="BF210"/>
      <c r="BG210" s="145"/>
      <c r="BH210" s="233">
        <v>512.16853270477316</v>
      </c>
      <c r="BI210" s="261">
        <v>3.13</v>
      </c>
      <c r="BJ210" s="122">
        <v>56.7</v>
      </c>
      <c r="BK210" s="122">
        <v>43.3</v>
      </c>
      <c r="BL210" s="150">
        <f>BJ210/BK210</f>
        <v>1.3094688221709008</v>
      </c>
      <c r="BM210" s="206">
        <v>0.3</v>
      </c>
      <c r="BN210" s="153">
        <f t="shared" ref="BN210:BN215" si="112">BM210*100/AO210</f>
        <v>0.95238095238095233</v>
      </c>
      <c r="BO210" s="149" t="s">
        <v>487</v>
      </c>
      <c r="BP210" s="143">
        <v>20.700000000000003</v>
      </c>
      <c r="BQ210" s="1030">
        <v>32.25</v>
      </c>
      <c r="BR210" s="174">
        <v>43792.380952380954</v>
      </c>
      <c r="BS210" s="153">
        <f t="shared" ref="BS210:BS215" si="113">BX210+BZ210</f>
        <v>47.2</v>
      </c>
      <c r="BT210" s="262" t="s">
        <v>487</v>
      </c>
      <c r="BU210" s="263"/>
      <c r="BV210" s="262" t="s">
        <v>487</v>
      </c>
      <c r="BW210" s="1039">
        <f>BY210+CA210+CC210</f>
        <v>9.3000000000000007</v>
      </c>
      <c r="BX210" s="145">
        <v>8.3000000000000007</v>
      </c>
      <c r="BY210" s="145">
        <f>BX210*AP210/(CB210+BZ210+BX210)</f>
        <v>0.78206686930091196</v>
      </c>
      <c r="BZ210" s="145">
        <v>38.9</v>
      </c>
      <c r="CA210" s="145">
        <f>BZ210*AP210/(CB210+BZ210+BX210)</f>
        <v>3.6653495440729484</v>
      </c>
      <c r="CB210" s="145">
        <v>51.5</v>
      </c>
      <c r="CC210" s="145">
        <f>CB210*AP210/(CB210+BZ210+BX210)</f>
        <v>4.8525835866261398</v>
      </c>
      <c r="CD210" s="262" t="s">
        <v>487</v>
      </c>
      <c r="CJ210" s="264">
        <v>44.4</v>
      </c>
      <c r="CK210" s="265">
        <v>4976.090909090909</v>
      </c>
      <c r="CL210" s="157">
        <f t="shared" ref="CL210:CL215" si="114">BX210/BZ210</f>
        <v>0.21336760925449874</v>
      </c>
      <c r="CM210" s="145"/>
      <c r="CN210" s="145"/>
      <c r="CO210" s="145"/>
      <c r="CP210" s="171"/>
      <c r="CQ210"/>
      <c r="CR210"/>
      <c r="CS210"/>
      <c r="CT210" s="145"/>
      <c r="CU210" s="236"/>
      <c r="CV210" s="236"/>
      <c r="CW210" s="145"/>
      <c r="CX210" s="145"/>
      <c r="CZ210" s="145"/>
      <c r="DA210" s="209">
        <v>3</v>
      </c>
      <c r="DB210" s="149" t="s">
        <v>1237</v>
      </c>
      <c r="DD210" s="239"/>
      <c r="DE210" s="125"/>
      <c r="DF210" s="125"/>
      <c r="DG210" s="125"/>
      <c r="DH210" s="414"/>
      <c r="DI210" s="125" t="s">
        <v>489</v>
      </c>
      <c r="DJ210" s="421"/>
      <c r="DK210" s="166"/>
      <c r="DL210" s="166"/>
      <c r="DM210" s="166"/>
      <c r="DN210" s="166" t="s">
        <v>686</v>
      </c>
      <c r="DO210" s="166">
        <v>0</v>
      </c>
      <c r="DP210" s="1275">
        <v>43524</v>
      </c>
      <c r="DQ210" s="166"/>
      <c r="DR210" s="165" t="s">
        <v>490</v>
      </c>
      <c r="DS210" s="125" t="s">
        <v>490</v>
      </c>
      <c r="DT210" s="125" t="s">
        <v>490</v>
      </c>
      <c r="DU210" s="125" t="s">
        <v>490</v>
      </c>
      <c r="DV210" s="125" t="s">
        <v>490</v>
      </c>
      <c r="DW210" s="125" t="s">
        <v>490</v>
      </c>
      <c r="DX210" s="125" t="s">
        <v>490</v>
      </c>
      <c r="DY210" s="125" t="s">
        <v>490</v>
      </c>
      <c r="DZ210" s="125" t="s">
        <v>490</v>
      </c>
      <c r="EA210" s="125" t="s">
        <v>490</v>
      </c>
      <c r="EC210" s="166" t="s">
        <v>618</v>
      </c>
      <c r="ED210" s="166"/>
      <c r="EE210" s="166">
        <v>5</v>
      </c>
      <c r="EF210" s="166">
        <v>10</v>
      </c>
      <c r="EG210" s="166">
        <v>2</v>
      </c>
      <c r="EH210" s="166">
        <v>0</v>
      </c>
      <c r="EI210" s="166">
        <v>180</v>
      </c>
      <c r="EJ210" s="166">
        <v>99</v>
      </c>
      <c r="EK210" s="167">
        <f>EJ210/(EI210*EI210*0.01*0.01)</f>
        <v>30.555555555555554</v>
      </c>
      <c r="EL210" s="166">
        <v>3</v>
      </c>
      <c r="EM210" s="166"/>
      <c r="EN210" s="166">
        <v>3</v>
      </c>
      <c r="EO210" s="166">
        <v>2</v>
      </c>
      <c r="EP210" s="242"/>
      <c r="EQ210" s="176"/>
      <c r="ER210" s="628">
        <v>10381</v>
      </c>
      <c r="ES210" s="682">
        <v>63</v>
      </c>
      <c r="ET210" s="611">
        <v>373251</v>
      </c>
      <c r="EU210" s="611">
        <v>2</v>
      </c>
      <c r="EV210" s="600">
        <f>ET210/ES210*EU210</f>
        <v>11849.238095238095</v>
      </c>
      <c r="EW210" s="612">
        <v>4812</v>
      </c>
      <c r="EX210" s="613">
        <f>EW210/ES210*EU210</f>
        <v>152.76190476190476</v>
      </c>
      <c r="EY210" s="563">
        <f>L210*EX210</f>
        <v>763.80952380952385</v>
      </c>
      <c r="EZ210" s="441"/>
      <c r="FA210" s="175"/>
      <c r="FB210" s="175"/>
      <c r="FC210" s="175"/>
      <c r="FD210" s="564"/>
      <c r="FE210" s="565"/>
      <c r="FF210" s="565"/>
      <c r="FG210" s="566"/>
      <c r="FH210" s="614"/>
      <c r="FI210" s="518"/>
      <c r="FJ210" s="519"/>
      <c r="FK210" s="1017"/>
      <c r="FL210" s="133"/>
      <c r="FM210" s="172">
        <f>EW210*100/ET210</f>
        <v>1.2892128889138943</v>
      </c>
      <c r="FN210" s="213">
        <f>EX210/1000</f>
        <v>0.15276190476190477</v>
      </c>
      <c r="FP210" s="172">
        <v>1.2892128889138943</v>
      </c>
      <c r="FQ210" s="213">
        <v>0.15276190476190477</v>
      </c>
      <c r="FR210" s="222"/>
      <c r="FS210" s="222"/>
      <c r="FT210" s="223"/>
      <c r="FU210" s="223"/>
      <c r="FV210" s="223"/>
      <c r="FW210" s="125">
        <v>0</v>
      </c>
      <c r="FX210" s="125">
        <v>7</v>
      </c>
      <c r="FY210" s="125">
        <v>0</v>
      </c>
      <c r="GA210" s="175">
        <v>0</v>
      </c>
      <c r="GD210" s="125">
        <v>1</v>
      </c>
      <c r="GE210" s="419">
        <v>43524</v>
      </c>
      <c r="GF210" s="389" t="s">
        <v>1521</v>
      </c>
      <c r="GI210" s="183" t="s">
        <v>951</v>
      </c>
      <c r="GJ210" s="1278">
        <f t="shared" si="106"/>
        <v>0</v>
      </c>
      <c r="GK210" s="1279">
        <v>43524</v>
      </c>
      <c r="GL210" s="1280" t="s">
        <v>1534</v>
      </c>
      <c r="GM210" s="177"/>
      <c r="GN210" s="1147"/>
      <c r="GP210" s="179">
        <v>0.5743836981953121</v>
      </c>
      <c r="GR210" s="991"/>
      <c r="GS210" s="991"/>
      <c r="GT210" s="991"/>
      <c r="HI210" s="991"/>
      <c r="HJ210" s="991"/>
      <c r="HK210" s="991"/>
      <c r="HL210" s="991"/>
      <c r="HM210" s="991"/>
      <c r="HN210" s="991"/>
      <c r="HO210" s="1022"/>
      <c r="HP210" s="1022"/>
      <c r="HQ210" s="991"/>
      <c r="HR210" s="991"/>
      <c r="HS210" s="991"/>
      <c r="HT210" s="991"/>
      <c r="HU210" s="991"/>
      <c r="HV210" s="991"/>
      <c r="HW210" s="991"/>
      <c r="HX210" s="991"/>
      <c r="HY210" s="991"/>
      <c r="HZ210" s="991"/>
      <c r="IA210" s="991"/>
      <c r="IB210" s="1022"/>
      <c r="IC210" s="991"/>
      <c r="ID210" s="991"/>
      <c r="IE210" s="991"/>
      <c r="IF210" s="991"/>
      <c r="IG210" s="991"/>
      <c r="IH210" s="991"/>
      <c r="II210" s="991"/>
      <c r="IJ210" s="991"/>
      <c r="IK210" s="1022"/>
      <c r="IL210" s="991"/>
      <c r="IM210" s="991"/>
      <c r="IN210" s="1022"/>
      <c r="IO210" s="991"/>
      <c r="IP210" s="991"/>
      <c r="IQ210" s="991"/>
      <c r="IR210" s="991"/>
      <c r="IS210" s="991"/>
      <c r="IT210" s="1022"/>
      <c r="IU210" s="991"/>
      <c r="IV210" s="991"/>
      <c r="IW210" s="991"/>
      <c r="IX210" s="991"/>
      <c r="IY210" s="991"/>
      <c r="IZ210" s="991"/>
      <c r="JA210" s="991"/>
      <c r="JB210" s="991"/>
      <c r="JC210" s="991"/>
      <c r="JD210" s="991"/>
      <c r="JE210" s="991"/>
      <c r="JF210" s="991"/>
      <c r="JG210" s="125"/>
      <c r="JH210" s="125"/>
      <c r="JI210" s="125"/>
      <c r="JJ210" s="993"/>
      <c r="JK210" s="993"/>
      <c r="JL210" s="993"/>
      <c r="JM210" s="993"/>
      <c r="JN210" s="993"/>
      <c r="JO210" s="993"/>
      <c r="JP210" s="993"/>
      <c r="JQ210" s="993"/>
      <c r="JR210" s="993"/>
      <c r="JS210" s="993"/>
      <c r="JT210" s="993"/>
      <c r="JU210" s="993"/>
      <c r="JV210" s="993"/>
      <c r="JW210" s="993"/>
      <c r="JX210" s="993"/>
      <c r="JY210" s="993"/>
      <c r="JZ210" s="993"/>
      <c r="KA210" s="993"/>
      <c r="KB210" s="993"/>
      <c r="KC210" s="993"/>
      <c r="KD210" s="993"/>
      <c r="KE210" s="993"/>
      <c r="KF210" s="993"/>
      <c r="KG210" s="993"/>
      <c r="KH210" s="993"/>
      <c r="KI210" s="993"/>
      <c r="KJ210" s="993"/>
      <c r="KK210" s="993"/>
      <c r="KL210" s="993"/>
      <c r="KM210" s="993"/>
      <c r="KN210" s="993"/>
      <c r="KO210" s="993"/>
      <c r="KP210" s="993"/>
      <c r="KQ210" s="993"/>
      <c r="KR210" s="993"/>
      <c r="KS210" s="993"/>
      <c r="KT210" s="993"/>
      <c r="KU210" s="993"/>
      <c r="KV210" s="993"/>
      <c r="KW210" s="993"/>
      <c r="KX210" s="993"/>
      <c r="KY210" s="993"/>
      <c r="KZ210" s="993"/>
      <c r="LA210" s="993"/>
      <c r="LB210" s="993"/>
      <c r="LC210" s="993"/>
      <c r="LD210" s="993"/>
      <c r="LE210" s="125"/>
      <c r="LF210" s="175"/>
      <c r="LG210" s="175"/>
      <c r="LH210" s="175"/>
      <c r="LI210" s="175"/>
      <c r="LJ210" s="175"/>
      <c r="LK210" s="175"/>
      <c r="LL210" s="175"/>
      <c r="LM210" s="175"/>
      <c r="LN210" s="175"/>
      <c r="LO210" s="175"/>
      <c r="LP210" s="175"/>
      <c r="LQ210" s="175"/>
      <c r="LR210" s="175"/>
      <c r="LS210" s="175"/>
      <c r="LT210" s="175"/>
      <c r="LU210" s="175"/>
      <c r="LV210" s="175"/>
      <c r="LW210" s="175"/>
      <c r="LX210" s="175"/>
      <c r="LY210" s="183"/>
      <c r="LZ210" s="183"/>
    </row>
    <row r="211" spans="1:338" ht="14.45" hidden="1" customHeight="1">
      <c r="A211" s="122">
        <v>44</v>
      </c>
      <c r="B211" s="122">
        <f>COUNTIFS($D$3:D211,D211,$F$3:F211,F211)</f>
        <v>1</v>
      </c>
      <c r="C211" s="184">
        <v>8043</v>
      </c>
      <c r="D211" s="398" t="s">
        <v>1590</v>
      </c>
      <c r="E211" s="188" t="s">
        <v>1402</v>
      </c>
      <c r="F211" s="187">
        <v>460507432</v>
      </c>
      <c r="G211" s="125">
        <v>72</v>
      </c>
      <c r="H211" s="398" t="s">
        <v>1591</v>
      </c>
      <c r="I211" s="503" t="s">
        <v>476</v>
      </c>
      <c r="J211" s="751" t="s">
        <v>1501</v>
      </c>
      <c r="K211" s="175" t="s">
        <v>478</v>
      </c>
      <c r="L211" s="188">
        <v>8</v>
      </c>
      <c r="M211" s="125">
        <v>1</v>
      </c>
      <c r="N211" s="188" t="s">
        <v>490</v>
      </c>
      <c r="O211" s="125"/>
      <c r="P211" s="188" t="s">
        <v>597</v>
      </c>
      <c r="Q211" s="125"/>
      <c r="R211" s="125"/>
      <c r="S211" s="608" t="s">
        <v>503</v>
      </c>
      <c r="T211" s="573" t="s">
        <v>523</v>
      </c>
      <c r="U211" s="574" t="s">
        <v>484</v>
      </c>
      <c r="V211" s="609" t="s">
        <v>599</v>
      </c>
      <c r="W211" s="530" t="s">
        <v>506</v>
      </c>
      <c r="X211" s="530" t="s">
        <v>484</v>
      </c>
      <c r="Y211" s="530" t="s">
        <v>484</v>
      </c>
      <c r="Z211" s="1097"/>
      <c r="AA211" s="578"/>
      <c r="AB211" s="125"/>
      <c r="AC211" s="991"/>
      <c r="AD211" s="991"/>
      <c r="AE211" s="991"/>
      <c r="AF211" s="991"/>
      <c r="AG211" s="1018" t="s">
        <v>1502</v>
      </c>
      <c r="AH211" s="993"/>
      <c r="AK211" s="134"/>
      <c r="AM211" s="135"/>
      <c r="AO211" s="1024">
        <v>16.5</v>
      </c>
      <c r="AP211" s="137">
        <v>46.1</v>
      </c>
      <c r="AQ211" s="138">
        <v>37</v>
      </c>
      <c r="AR211" s="139">
        <f t="shared" si="107"/>
        <v>99.6</v>
      </c>
      <c r="AS211" s="140">
        <f t="shared" si="108"/>
        <v>0.35791757049891537</v>
      </c>
      <c r="AT211" s="141">
        <f t="shared" si="109"/>
        <v>13.242950108459869</v>
      </c>
      <c r="AU211" s="142">
        <f t="shared" si="110"/>
        <v>0.19855595667870038</v>
      </c>
      <c r="AV211" s="145">
        <f>AW211*AO211/100</f>
        <v>15.21795</v>
      </c>
      <c r="AW211" s="143">
        <f t="shared" si="111"/>
        <v>92.23</v>
      </c>
      <c r="AX211" s="144">
        <v>0.45704999999999996</v>
      </c>
      <c r="AY211" s="145">
        <v>2.77</v>
      </c>
      <c r="AZ211" s="149" t="s">
        <v>487</v>
      </c>
      <c r="BA211" s="204">
        <v>16.240000000000002</v>
      </c>
      <c r="BB211" s="205">
        <v>8.5999999999999993E-2</v>
      </c>
      <c r="BC211" s="148"/>
      <c r="BD211" s="148"/>
      <c r="BE211" s="149"/>
      <c r="BF211" s="149"/>
      <c r="BG211" s="145"/>
      <c r="BH211" s="149"/>
      <c r="BJ211" s="149">
        <v>52.1</v>
      </c>
      <c r="BK211" s="149">
        <v>46</v>
      </c>
      <c r="BL211" s="150">
        <v>1.1326086956521739</v>
      </c>
      <c r="BM211" s="206">
        <v>0.47</v>
      </c>
      <c r="BN211" s="153">
        <f t="shared" si="112"/>
        <v>2.8484848484848486</v>
      </c>
      <c r="BO211" s="149" t="s">
        <v>487</v>
      </c>
      <c r="BP211" s="145">
        <v>22.1</v>
      </c>
      <c r="BQ211" s="1020">
        <v>22.85</v>
      </c>
      <c r="BR211" s="152"/>
      <c r="BS211" s="153">
        <f t="shared" si="113"/>
        <v>76.2</v>
      </c>
      <c r="BT211" s="153">
        <v>86</v>
      </c>
      <c r="BU211" s="174">
        <v>9442.5</v>
      </c>
      <c r="BV211" s="153">
        <v>14</v>
      </c>
      <c r="BW211" s="1039">
        <v>30.459999999999997</v>
      </c>
      <c r="BX211" s="153">
        <v>13.3</v>
      </c>
      <c r="BY211" s="153">
        <v>4.76</v>
      </c>
      <c r="BZ211" s="153">
        <v>62.9</v>
      </c>
      <c r="CA211" s="153">
        <v>22.5</v>
      </c>
      <c r="CB211" s="153">
        <v>8.9499999999999993</v>
      </c>
      <c r="CC211" s="153">
        <v>3.2</v>
      </c>
      <c r="CD211" s="153">
        <v>0.46</v>
      </c>
      <c r="CL211" s="157">
        <f t="shared" si="114"/>
        <v>0.21144674085850559</v>
      </c>
      <c r="CM211" s="145"/>
      <c r="CN211" s="145"/>
      <c r="CO211" s="145"/>
      <c r="CP211" s="148"/>
      <c r="CQ211" s="149"/>
      <c r="CR211" s="149"/>
      <c r="CS211" s="149"/>
      <c r="CT211" s="145"/>
      <c r="CU211" s="145"/>
      <c r="CV211" s="145"/>
      <c r="CW211" s="145"/>
      <c r="CX211" s="145"/>
      <c r="CY211" s="209"/>
      <c r="CZ211" s="145"/>
      <c r="DA211" s="209">
        <v>3</v>
      </c>
      <c r="DB211" s="158" t="s">
        <v>751</v>
      </c>
      <c r="DE211" s="125"/>
      <c r="DF211" s="125"/>
      <c r="DG211" s="125"/>
      <c r="DH211" s="414"/>
      <c r="DI211" s="296" t="s">
        <v>489</v>
      </c>
      <c r="DJ211" s="211" t="s">
        <v>1592</v>
      </c>
      <c r="DK211" s="162">
        <v>2</v>
      </c>
      <c r="DL211" s="166"/>
      <c r="DM211" s="166"/>
      <c r="DN211" s="164">
        <v>0</v>
      </c>
      <c r="DO211" s="166">
        <v>0</v>
      </c>
      <c r="DP211" s="1276">
        <v>43164</v>
      </c>
      <c r="DQ211" s="166"/>
      <c r="DR211" s="165">
        <v>174.7</v>
      </c>
      <c r="DS211" s="125" t="s">
        <v>490</v>
      </c>
      <c r="DT211" s="125" t="s">
        <v>490</v>
      </c>
      <c r="DU211" s="125" t="s">
        <v>490</v>
      </c>
      <c r="DV211" s="125" t="s">
        <v>490</v>
      </c>
      <c r="DW211" s="125" t="s">
        <v>490</v>
      </c>
      <c r="DX211" s="125" t="s">
        <v>490</v>
      </c>
      <c r="DY211" s="125" t="s">
        <v>490</v>
      </c>
      <c r="DZ211" s="125" t="s">
        <v>490</v>
      </c>
      <c r="EA211" s="125" t="s">
        <v>490</v>
      </c>
      <c r="EC211" s="166"/>
      <c r="ED211" s="166">
        <v>1</v>
      </c>
      <c r="EE211" s="166">
        <v>8</v>
      </c>
      <c r="EF211" s="166">
        <v>20</v>
      </c>
      <c r="EG211" s="166">
        <v>2</v>
      </c>
      <c r="EH211" s="166">
        <v>1</v>
      </c>
      <c r="EI211" s="166">
        <v>175</v>
      </c>
      <c r="EJ211" s="166">
        <v>84</v>
      </c>
      <c r="EK211" s="167">
        <f>EJ211/(EI211*EI211*0.01*0.01)</f>
        <v>27.428571428571427</v>
      </c>
      <c r="EL211" s="166">
        <v>1</v>
      </c>
      <c r="EM211" s="168">
        <v>43199</v>
      </c>
      <c r="EN211" s="166">
        <v>4</v>
      </c>
      <c r="EO211" s="166">
        <v>2</v>
      </c>
      <c r="EP211" s="166" t="s">
        <v>490</v>
      </c>
      <c r="EQ211" s="176"/>
      <c r="ER211" s="506">
        <v>8043</v>
      </c>
      <c r="ES211" s="611">
        <v>75</v>
      </c>
      <c r="ET211" s="578">
        <v>4557</v>
      </c>
      <c r="EU211" s="578">
        <v>2</v>
      </c>
      <c r="EV211" s="600">
        <v>121.52</v>
      </c>
      <c r="EW211" s="596">
        <v>1572</v>
      </c>
      <c r="EX211" s="613">
        <v>41.92</v>
      </c>
      <c r="EY211" s="563">
        <v>335.36</v>
      </c>
      <c r="EZ211" s="599"/>
      <c r="FA211" s="578"/>
      <c r="FB211" s="578"/>
      <c r="FC211" s="578"/>
      <c r="FD211" s="578"/>
      <c r="FE211" s="596"/>
      <c r="FF211" s="596"/>
      <c r="FG211" s="912"/>
      <c r="FH211" s="674"/>
      <c r="FI211" s="719"/>
      <c r="FJ211" s="645" t="s">
        <v>481</v>
      </c>
      <c r="FK211" s="1154" t="s">
        <v>1502</v>
      </c>
      <c r="FL211" s="1009"/>
      <c r="FM211" s="172">
        <v>34.496379196840024</v>
      </c>
      <c r="FN211" s="213">
        <f>EX211/1000</f>
        <v>4.1919999999999999E-2</v>
      </c>
      <c r="FP211" s="172">
        <v>34.496379196840024</v>
      </c>
      <c r="FQ211" s="213">
        <v>4.1919999999999999E-2</v>
      </c>
      <c r="FR211" s="133"/>
      <c r="FS211" s="133"/>
      <c r="FW211" s="125">
        <v>0</v>
      </c>
      <c r="FX211" s="125">
        <v>6</v>
      </c>
      <c r="FY211" s="125">
        <v>0</v>
      </c>
      <c r="GD211" s="125">
        <v>1</v>
      </c>
      <c r="GE211" s="419">
        <v>43164</v>
      </c>
      <c r="GF211" s="389" t="s">
        <v>1521</v>
      </c>
      <c r="GI211" s="175" t="s">
        <v>1593</v>
      </c>
      <c r="GJ211" s="1278">
        <f t="shared" si="106"/>
        <v>0</v>
      </c>
      <c r="GK211" s="1279">
        <v>43164</v>
      </c>
      <c r="GL211" s="1280" t="s">
        <v>1534</v>
      </c>
      <c r="GM211" s="177"/>
      <c r="GN211" s="1147"/>
      <c r="GP211" s="179">
        <v>0.2032298469570652</v>
      </c>
      <c r="GR211" s="991"/>
      <c r="GS211" s="991"/>
      <c r="GT211" s="991"/>
      <c r="GU211" s="122"/>
      <c r="HI211" s="991"/>
      <c r="HJ211" s="991"/>
      <c r="HK211" s="991"/>
      <c r="HL211" s="991"/>
      <c r="HM211" s="991"/>
      <c r="HN211" s="991"/>
      <c r="HO211" s="1022"/>
      <c r="HP211" s="1022"/>
      <c r="HQ211" s="991"/>
      <c r="HR211" s="991"/>
      <c r="HS211" s="991"/>
      <c r="HT211" s="991"/>
      <c r="HU211" s="991"/>
      <c r="HV211" s="991"/>
      <c r="HW211" s="991"/>
      <c r="HX211" s="991"/>
      <c r="HY211" s="991"/>
      <c r="HZ211" s="991"/>
      <c r="IA211" s="991"/>
      <c r="IB211" s="1022"/>
      <c r="IC211" s="991"/>
      <c r="ID211" s="991"/>
      <c r="IE211" s="991"/>
      <c r="IF211" s="991"/>
      <c r="IG211" s="991"/>
      <c r="IH211" s="991"/>
      <c r="II211" s="991"/>
      <c r="IJ211" s="991"/>
      <c r="IK211" s="1022"/>
      <c r="IL211" s="991"/>
      <c r="IM211" s="991"/>
      <c r="IN211" s="1022"/>
      <c r="IO211" s="991"/>
      <c r="IP211" s="991"/>
      <c r="IQ211" s="991"/>
      <c r="IR211" s="991"/>
      <c r="IS211" s="991"/>
      <c r="IT211" s="1022"/>
      <c r="IU211" s="991"/>
      <c r="IV211" s="991"/>
      <c r="IW211" s="991"/>
      <c r="IX211" s="991"/>
      <c r="IY211" s="991"/>
      <c r="IZ211" s="991"/>
      <c r="JA211" s="991"/>
      <c r="JB211" s="991"/>
      <c r="JC211" s="991"/>
      <c r="JD211" s="991"/>
      <c r="JE211" s="991"/>
      <c r="JF211" s="991"/>
      <c r="JG211" s="125"/>
      <c r="JH211" s="125"/>
      <c r="JI211" s="125"/>
      <c r="JJ211" s="993"/>
      <c r="JK211" s="993"/>
      <c r="JL211" s="993"/>
      <c r="JM211" s="993"/>
      <c r="JN211" s="993"/>
      <c r="JO211" s="993"/>
      <c r="JP211" s="993"/>
      <c r="JQ211" s="993"/>
      <c r="JR211" s="993"/>
      <c r="JS211" s="993"/>
      <c r="JT211" s="993"/>
      <c r="JU211" s="993"/>
      <c r="JV211" s="993"/>
      <c r="JW211" s="993"/>
      <c r="JX211" s="993"/>
      <c r="JY211" s="993"/>
      <c r="JZ211" s="993"/>
      <c r="KA211" s="993"/>
      <c r="KB211" s="993"/>
      <c r="KC211" s="993"/>
      <c r="KD211" s="993"/>
      <c r="KE211" s="993"/>
      <c r="KF211" s="993"/>
      <c r="KG211" s="993"/>
      <c r="KH211" s="993"/>
      <c r="KI211" s="993"/>
      <c r="KJ211" s="993"/>
      <c r="KK211" s="993"/>
      <c r="KL211" s="993"/>
      <c r="KM211" s="993"/>
      <c r="KN211" s="993"/>
      <c r="KO211" s="993"/>
      <c r="KP211" s="993"/>
      <c r="KQ211" s="993"/>
      <c r="KR211" s="993"/>
      <c r="KS211" s="993"/>
      <c r="KT211" s="993"/>
      <c r="KU211" s="993"/>
      <c r="KV211" s="993"/>
      <c r="KW211" s="993"/>
      <c r="KX211" s="993"/>
      <c r="KY211" s="993"/>
      <c r="KZ211" s="993"/>
      <c r="LA211" s="993"/>
      <c r="LB211" s="993"/>
      <c r="LC211" s="993"/>
      <c r="LD211" s="993"/>
      <c r="LE211" s="125"/>
      <c r="LF211" s="125"/>
      <c r="LG211" s="125"/>
      <c r="LH211" s="125"/>
      <c r="LI211" s="125"/>
      <c r="LJ211" s="125"/>
      <c r="LK211" s="125"/>
      <c r="LL211" s="125"/>
      <c r="LM211" s="125"/>
      <c r="LN211" s="125"/>
      <c r="LO211" s="125"/>
      <c r="LP211" s="125"/>
      <c r="LQ211" s="125"/>
      <c r="LR211" s="175"/>
      <c r="LS211" s="175"/>
      <c r="LT211" s="175"/>
      <c r="LU211" s="175"/>
      <c r="LV211" s="175"/>
      <c r="LW211" s="175"/>
      <c r="LX211" s="175"/>
      <c r="LY211" s="183"/>
      <c r="LZ211" s="183"/>
    </row>
    <row r="212" spans="1:338" ht="14.45" hidden="1" customHeight="1">
      <c r="A212" s="122">
        <v>228</v>
      </c>
      <c r="B212" s="122">
        <f>COUNTIFS($D$3:D212,D212,$F$3:F212,F212)</f>
        <v>1</v>
      </c>
      <c r="C212" s="184">
        <v>11377</v>
      </c>
      <c r="D212" s="398" t="s">
        <v>870</v>
      </c>
      <c r="E212" s="188" t="s">
        <v>1054</v>
      </c>
      <c r="F212" s="187">
        <v>460528495</v>
      </c>
      <c r="G212" s="125">
        <f>LEFT(H212,4)-CONCATENATE(19,LEFT(F212,2))</f>
        <v>73</v>
      </c>
      <c r="H212" s="398" t="s">
        <v>1680</v>
      </c>
      <c r="I212" s="389" t="s">
        <v>1681</v>
      </c>
      <c r="J212" s="751" t="s">
        <v>1501</v>
      </c>
      <c r="K212" s="188" t="s">
        <v>478</v>
      </c>
      <c r="L212" s="125">
        <v>11</v>
      </c>
      <c r="M212" s="188" t="s">
        <v>921</v>
      </c>
      <c r="N212" s="188" t="s">
        <v>684</v>
      </c>
      <c r="O212" s="125"/>
      <c r="P212" s="125" t="s">
        <v>1193</v>
      </c>
      <c r="Q212" s="553"/>
      <c r="R212" s="553"/>
      <c r="S212" s="535"/>
      <c r="T212" s="545" t="s">
        <v>1194</v>
      </c>
      <c r="U212" s="545"/>
      <c r="V212" s="763" t="s">
        <v>1195</v>
      </c>
      <c r="W212" s="750"/>
      <c r="X212" s="535"/>
      <c r="Y212" s="547"/>
      <c r="Z212" s="1095" t="s">
        <v>550</v>
      </c>
      <c r="AA212" s="125" t="s">
        <v>1196</v>
      </c>
      <c r="AB212" s="125"/>
      <c r="AC212" s="1014">
        <v>120</v>
      </c>
      <c r="AD212" s="1014">
        <v>1300</v>
      </c>
      <c r="AE212" s="993"/>
      <c r="AF212" s="993"/>
      <c r="AG212" s="993" t="s">
        <v>1644</v>
      </c>
      <c r="AH212" s="1014">
        <v>150</v>
      </c>
      <c r="AI212"/>
      <c r="AO212" s="1024">
        <v>12.1</v>
      </c>
      <c r="AP212" s="137">
        <v>43.5</v>
      </c>
      <c r="AQ212" s="138">
        <v>40.9</v>
      </c>
      <c r="AR212" s="139">
        <f t="shared" si="107"/>
        <v>96.5</v>
      </c>
      <c r="AS212" s="140">
        <f t="shared" si="108"/>
        <v>0.27816091954022987</v>
      </c>
      <c r="AT212" s="141">
        <f t="shared" si="109"/>
        <v>11.376781609195401</v>
      </c>
      <c r="AU212" s="142">
        <f t="shared" si="110"/>
        <v>0.14336492890995259</v>
      </c>
      <c r="AV212" s="143">
        <v>10.880319999999999</v>
      </c>
      <c r="AW212" s="143">
        <f t="shared" si="111"/>
        <v>89.92</v>
      </c>
      <c r="AX212" s="144">
        <v>0.61468</v>
      </c>
      <c r="AY212" s="143">
        <v>5.08</v>
      </c>
      <c r="AZ212" s="122" t="s">
        <v>487</v>
      </c>
      <c r="BA212" s="204">
        <v>26.979865771812083</v>
      </c>
      <c r="BB212" s="147" t="s">
        <v>487</v>
      </c>
      <c r="BC212" s="158" t="s">
        <v>487</v>
      </c>
      <c r="BG212" s="233">
        <v>6611.3043478260879</v>
      </c>
      <c r="BH212" s="135">
        <v>371</v>
      </c>
      <c r="BI212" s="234">
        <v>1.64</v>
      </c>
      <c r="BJ212" s="122">
        <v>54.4</v>
      </c>
      <c r="BK212" s="122">
        <v>45.6</v>
      </c>
      <c r="BL212" s="150">
        <f t="shared" ref="BL212:BL217" si="115">BJ212/BK212</f>
        <v>1.1929824561403508</v>
      </c>
      <c r="BM212" s="206">
        <v>0.15</v>
      </c>
      <c r="BN212" s="153">
        <f t="shared" si="112"/>
        <v>1.2396694214876034</v>
      </c>
      <c r="BO212" s="122" t="s">
        <v>487</v>
      </c>
      <c r="BP212" s="143">
        <v>49.883040935672511</v>
      </c>
      <c r="BQ212" s="1030">
        <v>37.307692307692307</v>
      </c>
      <c r="BR212" s="233">
        <v>76152.808988764038</v>
      </c>
      <c r="BS212" s="153">
        <f t="shared" si="113"/>
        <v>47.7</v>
      </c>
      <c r="BT212" s="158">
        <v>94</v>
      </c>
      <c r="BU212" s="158">
        <v>13828</v>
      </c>
      <c r="BV212" s="153">
        <f>100-BT212</f>
        <v>6</v>
      </c>
      <c r="BW212" s="1039">
        <f>BY212+CA212+CC212</f>
        <v>42.542999999999992</v>
      </c>
      <c r="BX212" s="158">
        <v>16.3</v>
      </c>
      <c r="BY212" s="145">
        <f>BX212*AP212/100</f>
        <v>7.0905000000000005</v>
      </c>
      <c r="BZ212" s="158">
        <v>31.4</v>
      </c>
      <c r="CA212" s="145">
        <f>BZ212*AP212/100</f>
        <v>13.658999999999999</v>
      </c>
      <c r="CB212" s="158">
        <v>50.1</v>
      </c>
      <c r="CC212" s="145">
        <f>CB212*AP212/100</f>
        <v>21.793499999999998</v>
      </c>
      <c r="CD212" s="153">
        <v>1.41</v>
      </c>
      <c r="CE212" s="151"/>
      <c r="CF212" s="151"/>
      <c r="CG212" s="151"/>
      <c r="CH212" s="151"/>
      <c r="CI212" s="151"/>
      <c r="CJ212" s="151">
        <v>95.9</v>
      </c>
      <c r="CK212" s="151">
        <v>8834</v>
      </c>
      <c r="CL212" s="143">
        <f t="shared" si="114"/>
        <v>0.51910828025477707</v>
      </c>
      <c r="CM212" s="145"/>
      <c r="CN212" s="145"/>
      <c r="CO212" s="145"/>
      <c r="CT212" s="149">
        <v>65.5</v>
      </c>
      <c r="CU212" s="236"/>
      <c r="CV212" s="236"/>
      <c r="CW212" s="145"/>
      <c r="CX212" s="145"/>
      <c r="CZ212" s="145"/>
      <c r="DB212" s="237" t="s">
        <v>751</v>
      </c>
      <c r="DD212" s="266"/>
      <c r="DE212" s="125"/>
      <c r="DF212" s="125"/>
      <c r="DG212" s="125"/>
      <c r="DH212" s="414"/>
      <c r="DI212" s="125" t="s">
        <v>489</v>
      </c>
      <c r="DJ212" s="267" t="s">
        <v>507</v>
      </c>
      <c r="DK212" s="166">
        <v>2</v>
      </c>
      <c r="DL212" s="166"/>
      <c r="DM212" s="166" t="s">
        <v>476</v>
      </c>
      <c r="DN212" s="166" t="s">
        <v>686</v>
      </c>
      <c r="DO212" s="166">
        <v>0</v>
      </c>
      <c r="DP212" s="1275">
        <v>43656</v>
      </c>
      <c r="DQ212" s="166"/>
      <c r="DR212" s="165" t="s">
        <v>490</v>
      </c>
      <c r="DS212" s="125" t="s">
        <v>490</v>
      </c>
      <c r="DT212" s="125" t="s">
        <v>490</v>
      </c>
      <c r="DU212" s="125" t="s">
        <v>490</v>
      </c>
      <c r="DV212" s="125" t="s">
        <v>490</v>
      </c>
      <c r="DW212" s="125" t="s">
        <v>490</v>
      </c>
      <c r="DX212" s="125" t="s">
        <v>490</v>
      </c>
      <c r="DY212" s="125" t="s">
        <v>490</v>
      </c>
      <c r="DZ212" s="125" t="s">
        <v>490</v>
      </c>
      <c r="EA212" s="125" t="s">
        <v>490</v>
      </c>
      <c r="EB212" s="122" t="s">
        <v>490</v>
      </c>
      <c r="EC212" s="242"/>
      <c r="ED212" s="242"/>
      <c r="EE212" s="166">
        <v>11</v>
      </c>
      <c r="EF212" s="166">
        <v>20</v>
      </c>
      <c r="EG212" s="166">
        <v>2</v>
      </c>
      <c r="EH212" s="166">
        <v>0</v>
      </c>
      <c r="EI212" s="166">
        <v>175</v>
      </c>
      <c r="EJ212" s="166">
        <v>93</v>
      </c>
      <c r="EK212" s="167">
        <v>30.4</v>
      </c>
      <c r="EL212" s="374">
        <v>3</v>
      </c>
      <c r="EM212" s="166"/>
      <c r="EN212" s="166">
        <v>3</v>
      </c>
      <c r="EO212" s="166">
        <v>2</v>
      </c>
      <c r="EP212" s="242"/>
      <c r="EQ212" s="176"/>
      <c r="ER212" s="559">
        <v>11377</v>
      </c>
      <c r="ES212" s="560">
        <v>75</v>
      </c>
      <c r="ET212" s="560">
        <v>9033</v>
      </c>
      <c r="EU212" s="560">
        <v>4000</v>
      </c>
      <c r="EV212" s="560">
        <v>38220</v>
      </c>
      <c r="EW212" s="561">
        <v>938</v>
      </c>
      <c r="EX212" s="562">
        <f>EW212/EU212*EV212/ES212</f>
        <v>119.5012</v>
      </c>
      <c r="EY212" s="563">
        <f t="shared" ref="EY212:EY217" si="116">L212*EX212</f>
        <v>1314.5131999999999</v>
      </c>
      <c r="EZ212" s="441"/>
      <c r="FA212" s="175"/>
      <c r="FB212" s="175"/>
      <c r="FC212" s="175"/>
      <c r="FD212" s="564"/>
      <c r="FE212" s="565"/>
      <c r="FF212" s="565"/>
      <c r="FG212" s="566"/>
      <c r="FH212" s="614"/>
      <c r="FI212" s="518"/>
      <c r="FJ212" s="519"/>
      <c r="FK212" s="1017"/>
      <c r="FL212" s="1009"/>
      <c r="FM212" s="122"/>
      <c r="FN212" s="213">
        <f>AC212/1000</f>
        <v>0.12</v>
      </c>
      <c r="FP212" s="141">
        <f>EW212*100/ET212</f>
        <v>10.384147016495074</v>
      </c>
      <c r="FQ212" s="247">
        <f>EX212/1000</f>
        <v>0.1195012</v>
      </c>
      <c r="FR212" s="222"/>
      <c r="FS212" s="222"/>
      <c r="FT212" s="223"/>
      <c r="FU212" s="223"/>
      <c r="FV212" s="223"/>
      <c r="FW212" s="166">
        <v>0</v>
      </c>
      <c r="FX212" s="166">
        <v>7</v>
      </c>
      <c r="FY212" s="166">
        <v>1</v>
      </c>
      <c r="FZ212" s="345"/>
      <c r="GA212" s="166">
        <v>0</v>
      </c>
      <c r="GB212" s="345"/>
      <c r="GC212" s="242"/>
      <c r="GD212" s="166">
        <v>1</v>
      </c>
      <c r="GE212" s="375">
        <v>43656</v>
      </c>
      <c r="GF212" s="345" t="s">
        <v>1585</v>
      </c>
      <c r="GG212" s="166"/>
      <c r="GH212" s="345"/>
      <c r="GI212" s="242" t="s">
        <v>951</v>
      </c>
      <c r="GJ212" s="1278">
        <f t="shared" si="106"/>
        <v>0</v>
      </c>
      <c r="GK212" s="1279">
        <v>43656</v>
      </c>
      <c r="GL212" s="1280" t="s">
        <v>1534</v>
      </c>
      <c r="GM212" s="177"/>
      <c r="GN212" s="1147"/>
      <c r="GO212" s="166">
        <v>1.19</v>
      </c>
      <c r="GP212" s="166">
        <v>0.13</v>
      </c>
      <c r="GQ212" s="349">
        <v>0.38400000000000001</v>
      </c>
      <c r="GR212" s="1087"/>
      <c r="GS212" s="1087"/>
      <c r="GT212" s="1087"/>
      <c r="GU212" s="266"/>
      <c r="GV212" s="166"/>
      <c r="GW212" s="166"/>
      <c r="GX212" s="166"/>
      <c r="GY212" s="166"/>
      <c r="GZ212" s="166"/>
      <c r="HA212" s="166"/>
      <c r="HB212" s="166"/>
      <c r="HC212" s="166"/>
      <c r="HD212" s="166"/>
      <c r="HE212" s="166"/>
      <c r="HF212" s="166"/>
      <c r="HG212" s="166"/>
      <c r="HH212" s="166"/>
      <c r="HI212" s="1050"/>
      <c r="HJ212" s="1050"/>
      <c r="HK212" s="1050"/>
      <c r="HL212" s="1050"/>
      <c r="HM212" s="1050"/>
      <c r="HN212" s="1050"/>
      <c r="HO212" s="1051"/>
      <c r="HP212" s="1051"/>
      <c r="HQ212" s="1050"/>
      <c r="HR212" s="1050"/>
      <c r="HS212" s="1050"/>
      <c r="HT212" s="1050"/>
      <c r="HU212" s="1050"/>
      <c r="HV212" s="1050"/>
      <c r="HW212" s="1050"/>
      <c r="HX212" s="1050"/>
      <c r="HY212" s="1050"/>
      <c r="HZ212" s="1050"/>
      <c r="IA212" s="1050"/>
      <c r="IB212" s="1051"/>
      <c r="IC212" s="1050"/>
      <c r="ID212" s="1050"/>
      <c r="IE212" s="1050"/>
      <c r="IF212" s="1050"/>
      <c r="IG212" s="1051"/>
      <c r="IH212" s="1050"/>
      <c r="II212" s="1050"/>
      <c r="IJ212" s="1050"/>
      <c r="IK212" s="1051"/>
      <c r="IL212" s="1050"/>
      <c r="IM212" s="1050"/>
      <c r="IN212" s="1051"/>
      <c r="IO212" s="1050"/>
      <c r="IP212" s="1050"/>
      <c r="IQ212" s="1050"/>
      <c r="IR212" s="1050"/>
      <c r="IS212" s="1050"/>
      <c r="IT212" s="1051"/>
      <c r="IU212" s="1050"/>
      <c r="IV212" s="1050"/>
      <c r="IW212" s="1050"/>
      <c r="IX212" s="1050"/>
      <c r="IY212" s="1050"/>
      <c r="IZ212" s="1050"/>
      <c r="JA212" s="1050"/>
      <c r="JB212" s="1050"/>
      <c r="JC212" s="1050"/>
      <c r="JD212" s="1050"/>
      <c r="JE212" s="1050"/>
      <c r="JF212" s="1050"/>
      <c r="JG212" s="166"/>
      <c r="JH212" s="166"/>
      <c r="JI212" s="166"/>
      <c r="JJ212" s="993"/>
      <c r="JK212" s="993"/>
      <c r="JL212" s="993"/>
      <c r="JM212" s="993"/>
      <c r="JN212" s="993"/>
      <c r="JO212" s="993"/>
      <c r="JP212" s="993"/>
      <c r="JQ212" s="993"/>
      <c r="JR212" s="993"/>
      <c r="JS212" s="993"/>
      <c r="JT212" s="993"/>
      <c r="JU212" s="993"/>
      <c r="JV212" s="993"/>
      <c r="JW212" s="993"/>
      <c r="JX212" s="993"/>
      <c r="JY212" s="993"/>
      <c r="JZ212" s="993"/>
      <c r="KA212" s="993"/>
      <c r="KB212" s="993"/>
      <c r="KC212" s="993"/>
      <c r="KD212" s="993"/>
      <c r="KE212" s="993"/>
      <c r="KF212" s="993"/>
      <c r="KG212" s="993"/>
      <c r="KH212" s="993"/>
      <c r="KI212" s="993"/>
      <c r="KJ212" s="993"/>
      <c r="KK212" s="993"/>
      <c r="KL212" s="993"/>
      <c r="KM212" s="993"/>
      <c r="KN212" s="993"/>
      <c r="KO212" s="993"/>
      <c r="KP212" s="993"/>
      <c r="KQ212" s="993"/>
      <c r="KR212" s="993"/>
      <c r="KS212" s="993"/>
      <c r="KT212" s="993"/>
      <c r="KU212" s="993"/>
      <c r="KV212" s="993"/>
      <c r="KW212" s="993"/>
      <c r="KX212" s="993"/>
      <c r="KY212" s="993"/>
      <c r="KZ212" s="993"/>
      <c r="LA212" s="993"/>
      <c r="LB212" s="993"/>
      <c r="LC212" s="993"/>
      <c r="LD212" s="993"/>
      <c r="LE212" s="166"/>
      <c r="LF212" s="345"/>
      <c r="LG212" s="345"/>
      <c r="LH212" s="345"/>
      <c r="LI212" s="345"/>
      <c r="LJ212" s="345"/>
      <c r="LK212" s="345"/>
      <c r="LL212" s="345"/>
      <c r="LM212" s="345"/>
      <c r="LN212" s="345"/>
      <c r="LO212" s="345"/>
      <c r="LP212" s="345"/>
      <c r="LQ212" s="345"/>
      <c r="LR212" s="175"/>
      <c r="LS212" s="175"/>
      <c r="LT212" s="175"/>
      <c r="LU212" s="175"/>
      <c r="LV212" s="175"/>
      <c r="LW212" s="175"/>
      <c r="LX212" s="175"/>
      <c r="LY212" s="183"/>
      <c r="LZ212" s="183"/>
    </row>
    <row r="213" spans="1:338" ht="14.45" hidden="1" customHeight="1">
      <c r="A213" s="122">
        <v>290</v>
      </c>
      <c r="B213" s="122">
        <f>COUNTIFS($D$3:D213,D213,$F$3:F213,F213)</f>
        <v>1</v>
      </c>
      <c r="C213" s="184">
        <v>9688</v>
      </c>
      <c r="D213" s="398" t="s">
        <v>1793</v>
      </c>
      <c r="E213" s="188" t="s">
        <v>1794</v>
      </c>
      <c r="F213" s="623">
        <v>6008271885</v>
      </c>
      <c r="G213" s="125">
        <f>LEFT(H213,4)-CONCATENATE(19,LEFT(F213,2))</f>
        <v>58</v>
      </c>
      <c r="H213" s="398" t="s">
        <v>1796</v>
      </c>
      <c r="I213" s="503" t="s">
        <v>1743</v>
      </c>
      <c r="J213" s="504" t="s">
        <v>477</v>
      </c>
      <c r="K213" s="188" t="s">
        <v>478</v>
      </c>
      <c r="L213" s="188">
        <v>20</v>
      </c>
      <c r="M213" s="188" t="s">
        <v>1136</v>
      </c>
      <c r="N213" s="188" t="s">
        <v>490</v>
      </c>
      <c r="O213" s="125"/>
      <c r="P213" s="188" t="s">
        <v>714</v>
      </c>
      <c r="Q213" s="125"/>
      <c r="R213" s="125"/>
      <c r="S213" s="530" t="s">
        <v>598</v>
      </c>
      <c r="T213" s="573" t="s">
        <v>523</v>
      </c>
      <c r="U213" s="530" t="s">
        <v>484</v>
      </c>
      <c r="V213" s="609" t="s">
        <v>599</v>
      </c>
      <c r="W213" s="530" t="s">
        <v>506</v>
      </c>
      <c r="X213" s="530" t="s">
        <v>484</v>
      </c>
      <c r="Y213" s="530" t="s">
        <v>484</v>
      </c>
      <c r="Z213" s="1007"/>
      <c r="AA213" s="125"/>
      <c r="AB213" s="125"/>
      <c r="AC213" s="1015">
        <v>205000</v>
      </c>
      <c r="AD213" s="1016">
        <v>15300</v>
      </c>
      <c r="AE213" s="1015">
        <v>3</v>
      </c>
      <c r="AF213" s="1015">
        <v>4900</v>
      </c>
      <c r="AG213" s="1018" t="s">
        <v>1727</v>
      </c>
      <c r="AH213" s="991"/>
      <c r="AK213" s="133"/>
      <c r="AL213" s="133"/>
      <c r="AM213" s="133"/>
      <c r="AN213" s="133"/>
      <c r="AO213" s="1024">
        <v>9.4</v>
      </c>
      <c r="AP213" s="137">
        <v>38.200000000000003</v>
      </c>
      <c r="AQ213" s="138">
        <v>50.6</v>
      </c>
      <c r="AR213" s="139">
        <f t="shared" si="107"/>
        <v>98.2</v>
      </c>
      <c r="AS213" s="140">
        <f t="shared" si="108"/>
        <v>0.24607329842931935</v>
      </c>
      <c r="AT213" s="141">
        <f t="shared" si="109"/>
        <v>12.451308900523559</v>
      </c>
      <c r="AU213" s="142">
        <f t="shared" si="110"/>
        <v>0.10585585585585584</v>
      </c>
      <c r="AV213" s="143">
        <v>8.6574000000000009</v>
      </c>
      <c r="AW213" s="143">
        <f t="shared" si="111"/>
        <v>92.1</v>
      </c>
      <c r="AX213" s="144">
        <v>0.27260000000000001</v>
      </c>
      <c r="AY213" s="353">
        <v>2.9</v>
      </c>
      <c r="AZ213" s="523" t="s">
        <v>487</v>
      </c>
      <c r="BA213" s="145">
        <v>6.75</v>
      </c>
      <c r="BB213" s="322">
        <v>0.02</v>
      </c>
      <c r="BC213" s="366"/>
      <c r="BD213" s="366"/>
      <c r="BE213" s="366"/>
      <c r="BF213" s="366"/>
      <c r="BG213" s="145"/>
      <c r="BH213" s="233">
        <v>710.99579242636753</v>
      </c>
      <c r="BI213" s="217">
        <v>4.12</v>
      </c>
      <c r="BJ213" s="145">
        <v>60.7</v>
      </c>
      <c r="BK213" s="145">
        <v>39.9</v>
      </c>
      <c r="BL213" s="150">
        <f t="shared" si="115"/>
        <v>1.5213032581453636</v>
      </c>
      <c r="BM213" s="206">
        <v>0.3</v>
      </c>
      <c r="BN213" s="153">
        <f t="shared" si="112"/>
        <v>3.1914893617021276</v>
      </c>
      <c r="BO213" s="262" t="s">
        <v>487</v>
      </c>
      <c r="BP213" s="145">
        <v>29.25</v>
      </c>
      <c r="BQ213" s="1039">
        <v>70.5</v>
      </c>
      <c r="BR213" s="174">
        <v>14282</v>
      </c>
      <c r="BS213" s="153">
        <f t="shared" si="113"/>
        <v>56.099999999999994</v>
      </c>
      <c r="BT213" s="158">
        <v>87.7</v>
      </c>
      <c r="BU213" s="174">
        <v>8448.1034482758623</v>
      </c>
      <c r="BV213" s="153">
        <f>100-BT213</f>
        <v>12.299999999999997</v>
      </c>
      <c r="BW213" s="1039">
        <f>BY213+CA213+CC213</f>
        <v>31.9</v>
      </c>
      <c r="BX213" s="158">
        <v>21.7</v>
      </c>
      <c r="BY213" s="158">
        <v>8.3000000000000007</v>
      </c>
      <c r="BZ213" s="158">
        <v>34.4</v>
      </c>
      <c r="CA213" s="158">
        <v>13.1</v>
      </c>
      <c r="CB213" s="158">
        <v>27.4</v>
      </c>
      <c r="CC213" s="158">
        <v>10.5</v>
      </c>
      <c r="CD213" s="122">
        <v>0.1</v>
      </c>
      <c r="CJ213" s="122">
        <v>91.7</v>
      </c>
      <c r="CK213" s="135">
        <v>5690.6351791530951</v>
      </c>
      <c r="CL213" s="143">
        <f t="shared" si="114"/>
        <v>0.6308139534883721</v>
      </c>
      <c r="CM213" s="145"/>
      <c r="CN213" s="145"/>
      <c r="CO213" s="145"/>
      <c r="CP213" s="366"/>
      <c r="CQ213" s="366"/>
      <c r="CR213" s="366"/>
      <c r="CS213" s="366"/>
      <c r="CT213" s="145"/>
      <c r="CU213" s="145"/>
      <c r="CV213" s="145"/>
      <c r="CW213" s="145"/>
      <c r="CX213" s="172"/>
      <c r="CY213" s="209"/>
      <c r="CZ213" s="145"/>
      <c r="DA213" s="209">
        <v>4</v>
      </c>
      <c r="DB213" s="237" t="s">
        <v>751</v>
      </c>
      <c r="DC213" s="122"/>
      <c r="DE213" s="125"/>
      <c r="DF213" s="125"/>
      <c r="DG213" s="125"/>
      <c r="DH213" s="185"/>
      <c r="DI213" s="423" t="s">
        <v>489</v>
      </c>
      <c r="DJ213" s="267" t="s">
        <v>1727</v>
      </c>
      <c r="DK213" s="162">
        <v>2</v>
      </c>
      <c r="DL213" s="166" t="s">
        <v>1743</v>
      </c>
      <c r="DM213" s="166"/>
      <c r="DN213" s="166">
        <v>1</v>
      </c>
      <c r="DO213" s="166">
        <v>1</v>
      </c>
      <c r="DP213" s="1302">
        <v>42807</v>
      </c>
      <c r="DQ213" s="166">
        <v>1</v>
      </c>
      <c r="DR213" s="165">
        <v>10.3</v>
      </c>
      <c r="DS213" s="125">
        <v>9.3000000000000007</v>
      </c>
      <c r="DT213" s="125">
        <v>2599</v>
      </c>
      <c r="DU213" s="125">
        <v>58.6</v>
      </c>
      <c r="DV213" s="125">
        <v>41.4</v>
      </c>
      <c r="DW213" s="125">
        <v>4.5</v>
      </c>
      <c r="DX213" s="125">
        <v>1739</v>
      </c>
      <c r="DY213" s="125" t="s">
        <v>490</v>
      </c>
      <c r="DZ213" s="125">
        <v>9.27</v>
      </c>
      <c r="EA213" s="125">
        <v>0</v>
      </c>
      <c r="EC213" s="166"/>
      <c r="ED213" s="166">
        <v>20</v>
      </c>
      <c r="EE213" s="166">
        <v>20</v>
      </c>
      <c r="EF213" s="166"/>
      <c r="EG213" s="166"/>
      <c r="EH213" s="166"/>
      <c r="EI213" s="166">
        <v>167</v>
      </c>
      <c r="EJ213" s="166">
        <v>117</v>
      </c>
      <c r="EK213" s="167">
        <f>EJ213/(EI213*EI213*0.01*0.01)</f>
        <v>41.95202409552153</v>
      </c>
      <c r="EL213" s="166">
        <v>2</v>
      </c>
      <c r="EM213" s="1302">
        <v>43494</v>
      </c>
      <c r="EN213" s="166" t="s">
        <v>490</v>
      </c>
      <c r="EO213" s="166" t="s">
        <v>490</v>
      </c>
      <c r="EP213" s="316" t="s">
        <v>490</v>
      </c>
      <c r="EQ213" s="176" t="s">
        <v>490</v>
      </c>
      <c r="ER213" s="628">
        <v>9688</v>
      </c>
      <c r="ES213" s="682">
        <v>62</v>
      </c>
      <c r="ET213" s="611">
        <v>958482</v>
      </c>
      <c r="EU213" s="611">
        <v>2</v>
      </c>
      <c r="EV213" s="600">
        <f>ET213/ES213*EU213</f>
        <v>30918.774193548386</v>
      </c>
      <c r="EW213" s="612">
        <v>38906</v>
      </c>
      <c r="EX213" s="613">
        <f>EW213/ES213*EU213</f>
        <v>1255.0322580645161</v>
      </c>
      <c r="EY213" s="563">
        <f t="shared" si="116"/>
        <v>25100.645161290322</v>
      </c>
      <c r="EZ213" s="742">
        <v>32</v>
      </c>
      <c r="FA213" s="619">
        <v>205837</v>
      </c>
      <c r="FB213" s="619">
        <v>3000</v>
      </c>
      <c r="FC213" s="564"/>
      <c r="FD213" s="620">
        <f>FA213/EZ213</f>
        <v>6432.40625</v>
      </c>
      <c r="FE213" s="621">
        <f>FB213*FD213/1000</f>
        <v>19297.21875</v>
      </c>
      <c r="FF213" s="622">
        <f>EY213/FE213</f>
        <v>1.3007390073396106</v>
      </c>
      <c r="FG213" s="566"/>
      <c r="FH213" s="614"/>
      <c r="FI213" s="527"/>
      <c r="FJ213" s="708"/>
      <c r="FK213" s="1009"/>
      <c r="FL213" s="122"/>
      <c r="FM213" s="172">
        <f>EW213*100/ET213</f>
        <v>4.0591268276295223</v>
      </c>
      <c r="FN213" s="213">
        <f>EX213/1000</f>
        <v>1.2550322580645161</v>
      </c>
      <c r="FP213" s="172">
        <v>4.0591268276295223</v>
      </c>
      <c r="FQ213" s="213">
        <v>1.2550322580645161</v>
      </c>
      <c r="FR213" s="222">
        <f>DT213/EX213</f>
        <v>2.070863105947669</v>
      </c>
      <c r="FS213" s="222"/>
      <c r="FT213" s="223"/>
      <c r="FU213" s="223"/>
      <c r="FV213" s="223"/>
      <c r="FW213" s="166"/>
      <c r="FX213" s="166"/>
      <c r="FY213" s="166"/>
      <c r="FZ213" s="345"/>
      <c r="GA213" s="166"/>
      <c r="GB213" s="166"/>
      <c r="GC213" s="166"/>
      <c r="GD213" s="166"/>
      <c r="GE213" s="166"/>
      <c r="GF213" s="166"/>
      <c r="GG213" s="166"/>
      <c r="GH213" s="345"/>
      <c r="GI213" s="345"/>
      <c r="GJ213" s="1314">
        <v>-2</v>
      </c>
      <c r="GK213" s="214">
        <v>43404</v>
      </c>
      <c r="GL213" s="1315" t="s">
        <v>1238</v>
      </c>
      <c r="GM213" s="177"/>
      <c r="GN213" s="1147"/>
      <c r="GO213" s="874">
        <v>31.76</v>
      </c>
      <c r="GP213" s="874">
        <v>0.31</v>
      </c>
      <c r="GQ213" s="926">
        <v>0.58899999999999997</v>
      </c>
      <c r="GR213" s="1226"/>
      <c r="GS213" s="1226"/>
      <c r="GT213" s="1226"/>
      <c r="GU213" s="875"/>
      <c r="GV213" s="166"/>
      <c r="GW213" s="166"/>
      <c r="GX213" s="166"/>
      <c r="GY213" s="166"/>
      <c r="GZ213" s="166"/>
      <c r="HA213" s="166"/>
      <c r="HB213" s="166"/>
      <c r="HC213" s="166"/>
      <c r="HD213" s="166"/>
      <c r="HE213" s="166"/>
      <c r="HF213" s="166"/>
      <c r="HG213" s="166"/>
      <c r="HH213" s="166"/>
      <c r="HI213" s="1050"/>
      <c r="HJ213" s="1050"/>
      <c r="HK213" s="1050"/>
      <c r="HL213" s="1050"/>
      <c r="HM213" s="1050"/>
      <c r="HN213" s="1050"/>
      <c r="HO213" s="1051"/>
      <c r="HP213" s="1051"/>
      <c r="HQ213" s="1050"/>
      <c r="HR213" s="1050"/>
      <c r="HS213" s="1050"/>
      <c r="HT213" s="1050"/>
      <c r="HU213" s="1050"/>
      <c r="HV213" s="1050"/>
      <c r="HW213" s="1050"/>
      <c r="HX213" s="1050"/>
      <c r="HY213" s="1050"/>
      <c r="HZ213" s="1050"/>
      <c r="IA213" s="1050"/>
      <c r="IB213" s="1051"/>
      <c r="IC213" s="1050"/>
      <c r="ID213" s="1050"/>
      <c r="IE213" s="1050"/>
      <c r="IF213" s="1050"/>
      <c r="IG213" s="1050"/>
      <c r="IH213" s="1050"/>
      <c r="II213" s="1050"/>
      <c r="IJ213" s="1050"/>
      <c r="IK213" s="1051"/>
      <c r="IL213" s="1050"/>
      <c r="IM213" s="1050"/>
      <c r="IN213" s="1051"/>
      <c r="IO213" s="1050"/>
      <c r="IP213" s="1050"/>
      <c r="IQ213" s="1050"/>
      <c r="IR213" s="1050"/>
      <c r="IS213" s="1050"/>
      <c r="IT213" s="1051"/>
      <c r="IU213" s="1050"/>
      <c r="IV213" s="1050"/>
      <c r="IW213" s="1050"/>
      <c r="IX213" s="1050"/>
      <c r="IY213" s="1050"/>
      <c r="IZ213" s="1050"/>
      <c r="JA213" s="1050"/>
      <c r="JB213" s="1050"/>
      <c r="JC213" s="1050"/>
      <c r="JD213" s="1050"/>
      <c r="JE213" s="1050"/>
      <c r="JF213" s="1050"/>
      <c r="JG213" s="1050"/>
      <c r="JH213" s="1050"/>
      <c r="JI213" s="1050"/>
      <c r="JJ213" s="993"/>
      <c r="JK213" s="993"/>
      <c r="JL213" s="993"/>
      <c r="JM213" s="993"/>
      <c r="JN213" s="993"/>
      <c r="JO213" s="993"/>
      <c r="JP213" s="993"/>
      <c r="JQ213" s="993"/>
      <c r="JR213" s="993"/>
      <c r="JS213" s="993"/>
      <c r="JT213" s="993"/>
      <c r="JU213" s="993"/>
      <c r="JV213" s="993"/>
      <c r="JW213" s="993"/>
      <c r="JX213" s="993"/>
      <c r="JY213" s="993"/>
      <c r="JZ213" s="993"/>
      <c r="KA213" s="993"/>
      <c r="KB213" s="993"/>
      <c r="KC213" s="993"/>
      <c r="KD213" s="993"/>
      <c r="KE213" s="993"/>
      <c r="KF213" s="993"/>
      <c r="KG213" s="993"/>
      <c r="KH213" s="993"/>
      <c r="KI213" s="993"/>
      <c r="KJ213" s="993"/>
      <c r="KK213" s="993"/>
      <c r="KL213" s="993"/>
      <c r="KM213" s="993"/>
      <c r="KN213" s="993"/>
      <c r="KO213" s="993"/>
      <c r="KP213" s="993"/>
      <c r="KQ213" s="993"/>
      <c r="KR213" s="993"/>
      <c r="KS213" s="993"/>
      <c r="KT213" s="993"/>
      <c r="KU213" s="993"/>
      <c r="KV213" s="993"/>
      <c r="KW213" s="993"/>
      <c r="KX213" s="993"/>
      <c r="KY213" s="993"/>
      <c r="KZ213" s="993"/>
      <c r="LA213" s="993"/>
      <c r="LB213" s="993"/>
      <c r="LC213" s="993"/>
      <c r="LD213" s="993"/>
      <c r="LE213" s="875"/>
      <c r="LF213" s="875"/>
      <c r="LG213" s="875"/>
      <c r="LH213" s="875"/>
      <c r="LI213" s="875"/>
      <c r="LJ213" s="875"/>
      <c r="LK213" s="875"/>
      <c r="LL213" s="875"/>
      <c r="LM213" s="875"/>
      <c r="LN213" s="875"/>
      <c r="LO213" s="875"/>
      <c r="LP213" s="875"/>
      <c r="LQ213" s="875"/>
    </row>
    <row r="214" spans="1:338" ht="14.45" hidden="1" customHeight="1">
      <c r="A214" s="991">
        <v>305</v>
      </c>
      <c r="B214" s="122">
        <f>COUNTIFS($D$3:D214,D214,$F$3:F214,F214)</f>
        <v>2</v>
      </c>
      <c r="C214" s="184">
        <v>9820</v>
      </c>
      <c r="D214" s="398" t="s">
        <v>1793</v>
      </c>
      <c r="E214" s="188" t="s">
        <v>1794</v>
      </c>
      <c r="F214" s="187">
        <v>6008271885</v>
      </c>
      <c r="G214" s="125">
        <f>LEFT(H214,4)-CONCATENATE(19,LEFT(F214,2))</f>
        <v>58</v>
      </c>
      <c r="H214" s="398" t="s">
        <v>1799</v>
      </c>
      <c r="I214" s="572" t="s">
        <v>1800</v>
      </c>
      <c r="J214" s="504" t="s">
        <v>477</v>
      </c>
      <c r="K214" s="188" t="s">
        <v>478</v>
      </c>
      <c r="L214" s="125">
        <v>16</v>
      </c>
      <c r="M214" s="188" t="s">
        <v>881</v>
      </c>
      <c r="N214" s="188" t="s">
        <v>490</v>
      </c>
      <c r="O214" s="125"/>
      <c r="P214" s="125" t="s">
        <v>714</v>
      </c>
      <c r="Q214" s="991"/>
      <c r="R214" s="125"/>
      <c r="S214" s="530" t="s">
        <v>598</v>
      </c>
      <c r="T214" s="573" t="s">
        <v>523</v>
      </c>
      <c r="U214" s="530" t="s">
        <v>484</v>
      </c>
      <c r="V214" s="609" t="s">
        <v>599</v>
      </c>
      <c r="W214" s="530" t="s">
        <v>506</v>
      </c>
      <c r="X214" s="611" t="s">
        <v>484</v>
      </c>
      <c r="Y214" s="611" t="s">
        <v>484</v>
      </c>
      <c r="Z214" s="1007"/>
      <c r="AA214" s="125"/>
      <c r="AB214" s="125"/>
      <c r="AC214" s="1015">
        <v>98047</v>
      </c>
      <c r="AD214" s="1016">
        <v>7353</v>
      </c>
      <c r="AE214" s="1015" t="s">
        <v>484</v>
      </c>
      <c r="AF214" s="1015" t="s">
        <v>484</v>
      </c>
      <c r="AG214" s="1018" t="s">
        <v>507</v>
      </c>
      <c r="AH214" s="1018"/>
      <c r="AI214" s="991"/>
      <c r="AJ214" s="991"/>
      <c r="AK214" s="1009"/>
      <c r="AL214" s="1009"/>
      <c r="AM214" s="1009"/>
      <c r="AN214" s="1009"/>
      <c r="AO214" s="1024">
        <v>16.2</v>
      </c>
      <c r="AP214" s="1026">
        <v>31.1</v>
      </c>
      <c r="AQ214" s="1027">
        <v>50.6</v>
      </c>
      <c r="AR214" s="139">
        <f t="shared" si="107"/>
        <v>97.9</v>
      </c>
      <c r="AS214" s="140">
        <f t="shared" si="108"/>
        <v>0.52090032154340826</v>
      </c>
      <c r="AT214" s="141">
        <f t="shared" si="109"/>
        <v>26.35755627009646</v>
      </c>
      <c r="AU214" s="142">
        <f t="shared" si="110"/>
        <v>0.19828641370869032</v>
      </c>
      <c r="AV214" s="631">
        <v>15.2118</v>
      </c>
      <c r="AW214" s="143">
        <f t="shared" si="111"/>
        <v>93.9</v>
      </c>
      <c r="AX214" s="1032">
        <v>0.1782</v>
      </c>
      <c r="AY214" s="1031">
        <v>1.1000000000000001</v>
      </c>
      <c r="AZ214" s="1322" t="s">
        <v>487</v>
      </c>
      <c r="BA214" s="353">
        <v>13.25</v>
      </c>
      <c r="BB214" s="322">
        <v>0.09</v>
      </c>
      <c r="BC214" s="1323"/>
      <c r="BD214" s="1041"/>
      <c r="BE214" s="1041"/>
      <c r="BF214" s="1041"/>
      <c r="BG214" s="145"/>
      <c r="BH214" s="1324">
        <v>634.13744740532957</v>
      </c>
      <c r="BI214" s="234">
        <v>3.45</v>
      </c>
      <c r="BJ214" s="991">
        <v>62</v>
      </c>
      <c r="BK214" s="1020">
        <v>38.6</v>
      </c>
      <c r="BL214" s="1044">
        <f t="shared" si="115"/>
        <v>1.6062176165803108</v>
      </c>
      <c r="BM214" s="1046">
        <v>0.3</v>
      </c>
      <c r="BN214" s="153">
        <f t="shared" si="112"/>
        <v>1.8518518518518519</v>
      </c>
      <c r="BO214" s="1033" t="s">
        <v>487</v>
      </c>
      <c r="BP214" s="991">
        <v>26.55</v>
      </c>
      <c r="BQ214" s="1039">
        <v>66.900000000000006</v>
      </c>
      <c r="BR214" s="1051">
        <v>20192</v>
      </c>
      <c r="BS214" s="153">
        <f t="shared" si="113"/>
        <v>64.400000000000006</v>
      </c>
      <c r="BT214" s="1050">
        <v>88.7</v>
      </c>
      <c r="BU214" s="1051">
        <v>6392.4137931034484</v>
      </c>
      <c r="BV214" s="1039">
        <f>100-BT214</f>
        <v>11.299999999999997</v>
      </c>
      <c r="BW214" s="1039">
        <f>BY214+CA214+CC214</f>
        <v>29.451700000000002</v>
      </c>
      <c r="BX214" s="993">
        <v>11.5</v>
      </c>
      <c r="BY214" s="1020">
        <f>BX214*AP214/100</f>
        <v>3.5765000000000002</v>
      </c>
      <c r="BZ214" s="1050">
        <v>52.9</v>
      </c>
      <c r="CA214" s="1020">
        <f>BZ214*AP214/100</f>
        <v>16.451900000000002</v>
      </c>
      <c r="CB214" s="1050">
        <v>30.3</v>
      </c>
      <c r="CC214" s="1020">
        <f>CB214*AP214/100</f>
        <v>9.4233000000000011</v>
      </c>
      <c r="CD214" s="991">
        <v>0.47</v>
      </c>
      <c r="CE214" s="991"/>
      <c r="CF214" s="991"/>
      <c r="CG214" s="991"/>
      <c r="CH214" s="991"/>
      <c r="CI214" s="991"/>
      <c r="CJ214" s="991">
        <v>95.5</v>
      </c>
      <c r="CK214" s="1022">
        <v>6914.4136807817595</v>
      </c>
      <c r="CL214" s="157">
        <f t="shared" si="114"/>
        <v>0.21739130434782608</v>
      </c>
      <c r="CM214" s="1020"/>
      <c r="CN214" s="145"/>
      <c r="CO214" s="145"/>
      <c r="CP214" s="1041"/>
      <c r="CQ214" s="1041"/>
      <c r="CR214" s="1041"/>
      <c r="CS214" s="1041"/>
      <c r="CT214" s="1020"/>
      <c r="CU214" s="1020"/>
      <c r="CV214" s="145"/>
      <c r="CW214" s="145"/>
      <c r="CX214" s="1060"/>
      <c r="CY214" s="1061"/>
      <c r="CZ214" s="145"/>
      <c r="DA214" s="1061">
        <v>4</v>
      </c>
      <c r="DB214" s="1062" t="s">
        <v>751</v>
      </c>
      <c r="DC214" s="991"/>
      <c r="DD214" s="1007"/>
      <c r="DE214" s="125"/>
      <c r="DF214" s="125"/>
      <c r="DG214" s="125"/>
      <c r="DH214" s="185"/>
      <c r="DI214" s="125" t="s">
        <v>489</v>
      </c>
      <c r="DJ214" s="267" t="s">
        <v>507</v>
      </c>
      <c r="DK214" s="166">
        <v>2</v>
      </c>
      <c r="DL214" s="166"/>
      <c r="DM214" s="166"/>
      <c r="DN214" s="166" t="s">
        <v>686</v>
      </c>
      <c r="DO214" s="166">
        <v>1</v>
      </c>
      <c r="DP214" s="1303">
        <v>42807</v>
      </c>
      <c r="DQ214" s="166"/>
      <c r="DR214" s="165">
        <v>8.9</v>
      </c>
      <c r="DS214" s="125">
        <v>7.7</v>
      </c>
      <c r="DT214" s="125">
        <v>1865</v>
      </c>
      <c r="DU214" s="125">
        <v>55.4</v>
      </c>
      <c r="DV214" s="125">
        <v>44.6</v>
      </c>
      <c r="DW214" s="125">
        <v>4.0999999999999996</v>
      </c>
      <c r="DX214" s="125">
        <v>2424</v>
      </c>
      <c r="DY214" s="125">
        <v>294</v>
      </c>
      <c r="DZ214" s="125">
        <v>8.76</v>
      </c>
      <c r="EA214" s="125">
        <v>0</v>
      </c>
      <c r="EB214" s="991"/>
      <c r="EC214" s="166"/>
      <c r="ED214" s="166"/>
      <c r="EE214" s="166">
        <v>16</v>
      </c>
      <c r="EF214" s="166"/>
      <c r="EG214" s="166"/>
      <c r="EH214" s="166"/>
      <c r="EI214" s="166"/>
      <c r="EJ214" s="166"/>
      <c r="EK214" s="166"/>
      <c r="EL214" s="166"/>
      <c r="EM214" s="1303">
        <v>43494</v>
      </c>
      <c r="EN214" s="166"/>
      <c r="EO214" s="166"/>
      <c r="EP214" s="316"/>
      <c r="EQ214" s="176"/>
      <c r="ER214" s="628">
        <v>9820</v>
      </c>
      <c r="ES214" s="682">
        <v>69</v>
      </c>
      <c r="ET214" s="611">
        <v>770350</v>
      </c>
      <c r="EU214" s="611">
        <v>2</v>
      </c>
      <c r="EV214" s="600">
        <f>ET214/ES214*EU214</f>
        <v>22328.985507246376</v>
      </c>
      <c r="EW214" s="612">
        <v>32974</v>
      </c>
      <c r="EX214" s="613">
        <f>EW214/ES214*EU214</f>
        <v>955.768115942029</v>
      </c>
      <c r="EY214" s="563">
        <f t="shared" si="116"/>
        <v>15292.289855072464</v>
      </c>
      <c r="EZ214" s="742">
        <v>33</v>
      </c>
      <c r="FA214" s="619">
        <v>98048</v>
      </c>
      <c r="FB214" s="164">
        <v>3000</v>
      </c>
      <c r="FC214" s="564"/>
      <c r="FD214" s="620">
        <f>FA214/EZ214</f>
        <v>2971.151515151515</v>
      </c>
      <c r="FE214" s="621">
        <f>FB214*FD214/1000</f>
        <v>8913.4545454545441</v>
      </c>
      <c r="FF214" s="622">
        <f>EY214/FE214</f>
        <v>1.7156412002875849</v>
      </c>
      <c r="FG214" s="566"/>
      <c r="FH214" s="614"/>
      <c r="FI214" s="527"/>
      <c r="FJ214" s="708"/>
      <c r="FK214" s="1009"/>
      <c r="FL214" s="991"/>
      <c r="FM214" s="172">
        <f>EW214*100/ET214</f>
        <v>4.2803920295969364</v>
      </c>
      <c r="FN214" s="1087">
        <f>EX214/1000</f>
        <v>0.95576811594202904</v>
      </c>
      <c r="FO214" s="1009"/>
      <c r="FP214" s="1060">
        <v>4.2803920295969364</v>
      </c>
      <c r="FQ214" s="1087">
        <v>0.95576811594202904</v>
      </c>
      <c r="FR214" s="1090">
        <f>DT214/EX214</f>
        <v>1.9513101231273124</v>
      </c>
      <c r="FS214" s="222"/>
      <c r="FT214" s="223"/>
      <c r="FU214" s="223"/>
      <c r="FV214" s="223"/>
      <c r="GF214" s="175"/>
      <c r="GJ214" s="1314">
        <v>-2</v>
      </c>
      <c r="GK214" s="214">
        <v>43425</v>
      </c>
      <c r="GL214" s="1315" t="s">
        <v>1238</v>
      </c>
      <c r="GM214" s="177"/>
      <c r="GN214" s="1147"/>
      <c r="GP214" s="340">
        <v>4.0999999999999996</v>
      </c>
      <c r="GR214" s="991"/>
      <c r="GS214" s="991"/>
      <c r="GT214" s="991"/>
      <c r="HI214" s="991"/>
      <c r="HJ214" s="991"/>
      <c r="HK214" s="991"/>
      <c r="HL214" s="991"/>
      <c r="HM214" s="991"/>
      <c r="HN214" s="991"/>
      <c r="HO214" s="1022"/>
      <c r="HP214" s="1022"/>
      <c r="HQ214" s="991"/>
      <c r="HR214" s="991"/>
      <c r="HS214" s="991"/>
      <c r="HT214" s="991"/>
      <c r="HU214" s="991"/>
      <c r="HV214" s="991"/>
      <c r="HW214" s="991"/>
      <c r="HX214" s="991"/>
      <c r="HY214" s="991"/>
      <c r="HZ214" s="991"/>
      <c r="IA214" s="991"/>
      <c r="IB214" s="1022"/>
      <c r="IC214" s="991"/>
      <c r="ID214" s="991"/>
      <c r="IE214" s="991"/>
      <c r="IF214" s="991"/>
      <c r="IG214" s="991"/>
      <c r="IH214" s="991"/>
      <c r="II214" s="991"/>
      <c r="IJ214" s="991"/>
      <c r="IK214" s="1022"/>
      <c r="IL214" s="991"/>
      <c r="IM214" s="991"/>
      <c r="IN214" s="1022"/>
      <c r="IO214" s="991"/>
      <c r="IP214" s="991"/>
      <c r="IQ214" s="991"/>
      <c r="IR214" s="991"/>
      <c r="IS214" s="991"/>
      <c r="IT214" s="1022"/>
      <c r="IU214" s="991"/>
      <c r="IV214" s="991"/>
      <c r="IW214" s="991"/>
      <c r="IX214" s="991"/>
      <c r="IY214" s="991"/>
      <c r="IZ214" s="991"/>
      <c r="JA214" s="991"/>
      <c r="JB214" s="991"/>
      <c r="JC214" s="991"/>
      <c r="JD214" s="991"/>
      <c r="JE214" s="991"/>
      <c r="JF214" s="991"/>
      <c r="JG214" s="991"/>
      <c r="JH214" s="991"/>
      <c r="JI214" s="991"/>
      <c r="JJ214" s="993"/>
      <c r="JK214" s="993"/>
      <c r="JL214" s="993"/>
      <c r="JM214" s="993"/>
      <c r="JN214" s="993"/>
      <c r="JO214" s="993"/>
      <c r="JP214" s="993"/>
      <c r="JQ214" s="993"/>
      <c r="JR214" s="993"/>
      <c r="JS214" s="993"/>
      <c r="JT214" s="993"/>
      <c r="JU214" s="993"/>
      <c r="JV214" s="993"/>
      <c r="JW214" s="993"/>
      <c r="JX214" s="993"/>
      <c r="JY214" s="993"/>
      <c r="JZ214" s="993"/>
      <c r="KA214" s="993"/>
      <c r="KB214" s="993"/>
      <c r="KC214" s="993"/>
      <c r="KD214" s="993"/>
      <c r="KE214" s="993"/>
      <c r="KF214" s="993"/>
      <c r="KG214" s="993"/>
      <c r="KH214" s="993"/>
      <c r="KI214" s="993"/>
      <c r="KJ214" s="993"/>
      <c r="KK214" s="993"/>
      <c r="KL214" s="993"/>
      <c r="KM214" s="993"/>
      <c r="KN214" s="993"/>
      <c r="KO214" s="993"/>
      <c r="KP214" s="993"/>
      <c r="KQ214" s="993"/>
      <c r="KR214" s="993"/>
      <c r="KS214" s="993"/>
      <c r="KT214" s="993"/>
      <c r="KU214" s="993"/>
      <c r="KV214" s="993"/>
      <c r="KW214" s="993"/>
      <c r="KX214" s="993"/>
      <c r="KY214" s="993"/>
      <c r="KZ214" s="993"/>
      <c r="LA214" s="993"/>
      <c r="LB214" s="993"/>
      <c r="LC214" s="993"/>
      <c r="LD214" s="993"/>
      <c r="LE214" s="133"/>
      <c r="LR214" s="1009"/>
      <c r="LS214" s="1009"/>
      <c r="LT214" s="1009"/>
      <c r="LU214" s="1009"/>
      <c r="LV214" s="1009"/>
      <c r="LW214" s="1009"/>
      <c r="LX214" s="1009"/>
    </row>
    <row r="215" spans="1:338" ht="14.45" hidden="1" customHeight="1">
      <c r="A215" s="122">
        <v>281</v>
      </c>
      <c r="B215" s="122">
        <f>COUNTIFS($D$3:D215,D215,$F$3:F215,F215)</f>
        <v>1</v>
      </c>
      <c r="C215" s="520">
        <v>11700</v>
      </c>
      <c r="D215" s="422" t="s">
        <v>1689</v>
      </c>
      <c r="E215" s="186" t="s">
        <v>1690</v>
      </c>
      <c r="F215" s="186">
        <v>466202429</v>
      </c>
      <c r="G215" s="125">
        <f>LEFT(H215,4)-CONCATENATE(IF(LEFT(F215, 2)&lt;MID(H215, 3, 4), 20, 19),LEFT(F215,2))</f>
        <v>73</v>
      </c>
      <c r="H215" s="422" t="s">
        <v>1691</v>
      </c>
      <c r="I215" s="224" t="s">
        <v>476</v>
      </c>
      <c r="J215" s="376" t="s">
        <v>1501</v>
      </c>
      <c r="K215" s="186" t="s">
        <v>478</v>
      </c>
      <c r="L215" s="225">
        <v>5</v>
      </c>
      <c r="M215" s="186">
        <v>10</v>
      </c>
      <c r="N215" s="186" t="s">
        <v>684</v>
      </c>
      <c r="O215" s="225"/>
      <c r="P215" s="225" t="s">
        <v>1692</v>
      </c>
      <c r="Q215" s="997"/>
      <c r="R215" s="192"/>
      <c r="S215" s="186"/>
      <c r="T215" s="425" t="s">
        <v>974</v>
      </c>
      <c r="U215" s="425"/>
      <c r="V215" s="883" t="s">
        <v>1687</v>
      </c>
      <c r="W215" s="378"/>
      <c r="X215" s="741"/>
      <c r="Y215" s="741"/>
      <c r="Z215" s="1095"/>
      <c r="AA215" s="125" t="s">
        <v>532</v>
      </c>
      <c r="AB215" s="125"/>
      <c r="AC215" s="1014">
        <v>136</v>
      </c>
      <c r="AD215" s="1014">
        <v>682</v>
      </c>
      <c r="AE215" s="993"/>
      <c r="AF215" s="993"/>
      <c r="AG215" s="993" t="s">
        <v>507</v>
      </c>
      <c r="AH215" s="1014">
        <v>50</v>
      </c>
      <c r="AI215"/>
      <c r="AO215" s="1024">
        <v>31.5</v>
      </c>
      <c r="AP215" s="137">
        <v>9</v>
      </c>
      <c r="AQ215" s="138">
        <v>59.2</v>
      </c>
      <c r="AR215" s="139">
        <f t="shared" si="107"/>
        <v>99.7</v>
      </c>
      <c r="AS215" s="140">
        <f t="shared" si="108"/>
        <v>3.5</v>
      </c>
      <c r="AT215" s="141">
        <f t="shared" si="109"/>
        <v>207.20000000000002</v>
      </c>
      <c r="AU215" s="142">
        <f t="shared" si="110"/>
        <v>0.46187683284457476</v>
      </c>
      <c r="AV215" s="143">
        <v>27.751499999999997</v>
      </c>
      <c r="AW215" s="143">
        <f t="shared" si="111"/>
        <v>88.1</v>
      </c>
      <c r="AX215" s="144">
        <v>2.1735000000000002</v>
      </c>
      <c r="AY215" s="143">
        <v>6.9</v>
      </c>
      <c r="AZ215" s="122" t="s">
        <v>487</v>
      </c>
      <c r="BA215" s="146">
        <v>2</v>
      </c>
      <c r="BB215" s="147" t="s">
        <v>487</v>
      </c>
      <c r="BC215" s="153">
        <v>2.4</v>
      </c>
      <c r="BD215" s="153"/>
      <c r="BE215" s="143">
        <v>39.5</v>
      </c>
      <c r="BF215" s="143">
        <v>23.5</v>
      </c>
      <c r="BG215" s="233">
        <v>4975.7142857142862</v>
      </c>
      <c r="BH215" s="135">
        <v>133</v>
      </c>
      <c r="BI215" s="234">
        <v>1.9E-2</v>
      </c>
      <c r="BJ215" s="143">
        <v>40.4</v>
      </c>
      <c r="BK215" s="122">
        <v>59.6</v>
      </c>
      <c r="BL215" s="150">
        <f t="shared" si="115"/>
        <v>0.6778523489932885</v>
      </c>
      <c r="BM215" s="206">
        <v>0.4</v>
      </c>
      <c r="BN215" s="153">
        <f t="shared" si="112"/>
        <v>1.2698412698412698</v>
      </c>
      <c r="BO215" s="122" t="s">
        <v>487</v>
      </c>
      <c r="BP215" s="122">
        <v>66.3</v>
      </c>
      <c r="BQ215" s="991">
        <v>44</v>
      </c>
      <c r="BR215" s="158">
        <v>41833</v>
      </c>
      <c r="BS215" s="153">
        <f t="shared" si="113"/>
        <v>45.4</v>
      </c>
      <c r="BT215" s="158">
        <v>76.400000000000006</v>
      </c>
      <c r="BU215" s="158">
        <v>10541</v>
      </c>
      <c r="BV215" s="153">
        <f>100-BT215</f>
        <v>23.599999999999994</v>
      </c>
      <c r="BW215" s="418">
        <f>BY215+CA215+CC215</f>
        <v>8.8650000000000002</v>
      </c>
      <c r="BX215" s="158">
        <v>28.7</v>
      </c>
      <c r="BY215" s="145">
        <f>BX215*AP215/100</f>
        <v>2.5830000000000002</v>
      </c>
      <c r="BZ215" s="158">
        <v>16.7</v>
      </c>
      <c r="CA215" s="145">
        <f>BZ215*AP215/100</f>
        <v>1.5029999999999999</v>
      </c>
      <c r="CB215" s="158">
        <v>53.1</v>
      </c>
      <c r="CC215" s="145">
        <f>CB215*AP215/100</f>
        <v>4.7789999999999999</v>
      </c>
      <c r="CD215" s="153">
        <v>1.1499999999999999</v>
      </c>
      <c r="CE215" s="151">
        <v>99.5</v>
      </c>
      <c r="CF215" s="235">
        <v>10098.15</v>
      </c>
      <c r="CG215" s="151">
        <v>93.4</v>
      </c>
      <c r="CH215" s="151">
        <v>6205</v>
      </c>
      <c r="CI215" s="151">
        <v>70.3</v>
      </c>
      <c r="CJ215" s="151">
        <v>82.5</v>
      </c>
      <c r="CK215" s="235">
        <v>5979.5999999999995</v>
      </c>
      <c r="CL215" s="143">
        <f t="shared" si="114"/>
        <v>1.7185628742514971</v>
      </c>
      <c r="CM215" s="145"/>
      <c r="CN215" s="145"/>
      <c r="CO215" s="145"/>
      <c r="CP215" s="153"/>
      <c r="CQ215" s="143"/>
      <c r="CR215" s="143"/>
      <c r="CS215" s="143"/>
      <c r="CT215" s="153">
        <v>37.700000000000003</v>
      </c>
      <c r="CU215" s="153">
        <v>1.23</v>
      </c>
      <c r="CV215" s="153">
        <v>65.599999999999994</v>
      </c>
      <c r="CW215" s="145">
        <v>35.6</v>
      </c>
      <c r="CX215" s="145">
        <v>40.9</v>
      </c>
      <c r="CY215" s="149">
        <v>24.5</v>
      </c>
      <c r="CZ215" s="145">
        <v>1.53</v>
      </c>
      <c r="DA215" s="209">
        <v>3</v>
      </c>
      <c r="DB215" s="237" t="s">
        <v>685</v>
      </c>
      <c r="DC215" s="238"/>
      <c r="DD215" s="239"/>
      <c r="DE215" s="125"/>
      <c r="DF215" s="125"/>
      <c r="DG215" s="125"/>
      <c r="DH215" s="414"/>
      <c r="DI215" s="125" t="s">
        <v>515</v>
      </c>
      <c r="DJ215" s="240" t="s">
        <v>507</v>
      </c>
      <c r="DK215" s="166">
        <v>2</v>
      </c>
      <c r="DL215" s="166"/>
      <c r="DM215" s="166" t="s">
        <v>476</v>
      </c>
      <c r="DN215" s="166" t="s">
        <v>686</v>
      </c>
      <c r="DO215" s="166">
        <v>0</v>
      </c>
      <c r="DP215" s="1275">
        <v>43738</v>
      </c>
      <c r="DQ215" s="166"/>
      <c r="DR215" s="165">
        <v>14.4</v>
      </c>
      <c r="DS215" s="125" t="s">
        <v>490</v>
      </c>
      <c r="DT215" s="125" t="s">
        <v>490</v>
      </c>
      <c r="DU215" s="125" t="s">
        <v>490</v>
      </c>
      <c r="DV215" s="125" t="s">
        <v>490</v>
      </c>
      <c r="DW215" s="125" t="s">
        <v>490</v>
      </c>
      <c r="DX215" s="125" t="s">
        <v>490</v>
      </c>
      <c r="DY215" s="125" t="s">
        <v>490</v>
      </c>
      <c r="DZ215" s="125" t="s">
        <v>490</v>
      </c>
      <c r="EA215" s="125" t="s">
        <v>490</v>
      </c>
      <c r="EB215" s="122" t="s">
        <v>490</v>
      </c>
      <c r="EC215" s="166">
        <v>0</v>
      </c>
      <c r="ED215" s="166"/>
      <c r="EE215" s="166">
        <v>5</v>
      </c>
      <c r="EF215" s="166">
        <v>20</v>
      </c>
      <c r="EG215" s="166">
        <v>2</v>
      </c>
      <c r="EH215" s="166">
        <v>0</v>
      </c>
      <c r="EI215" s="166">
        <v>168</v>
      </c>
      <c r="EJ215" s="166">
        <v>115</v>
      </c>
      <c r="EK215" s="167">
        <v>40.700000000000003</v>
      </c>
      <c r="EL215" s="374">
        <v>3</v>
      </c>
      <c r="EM215" s="166"/>
      <c r="EN215" s="166">
        <v>1</v>
      </c>
      <c r="EO215" s="166">
        <v>1</v>
      </c>
      <c r="EP215" s="242"/>
      <c r="EQ215" s="176"/>
      <c r="ER215" s="536">
        <v>11700</v>
      </c>
      <c r="ES215" s="560">
        <v>75</v>
      </c>
      <c r="ET215" s="560">
        <v>455745</v>
      </c>
      <c r="EU215" s="560">
        <v>12000</v>
      </c>
      <c r="EV215" s="560">
        <v>42120</v>
      </c>
      <c r="EW215" s="561">
        <v>2912</v>
      </c>
      <c r="EX215" s="562">
        <f>EW215/EU215*EV215/ES215</f>
        <v>136.2816</v>
      </c>
      <c r="EY215" s="563">
        <f t="shared" si="116"/>
        <v>681.40800000000002</v>
      </c>
      <c r="EZ215" s="441"/>
      <c r="FA215" s="175"/>
      <c r="FB215" s="175"/>
      <c r="FC215" s="175"/>
      <c r="FD215" s="564"/>
      <c r="FE215" s="565"/>
      <c r="FF215" s="565"/>
      <c r="FG215" s="566"/>
      <c r="FH215" s="614"/>
      <c r="FI215" s="518"/>
      <c r="FJ215" s="519"/>
      <c r="FK215" s="1017"/>
      <c r="FL215" s="1009"/>
      <c r="FM215" s="122"/>
      <c r="FN215" s="213">
        <f>AC215/1000</f>
        <v>0.13600000000000001</v>
      </c>
      <c r="FP215" s="141">
        <f>EW215*100/ET215</f>
        <v>0.63895380091937382</v>
      </c>
      <c r="FQ215" s="247">
        <f>EX215/1000</f>
        <v>0.1362816</v>
      </c>
      <c r="FR215" s="133"/>
      <c r="FS215" s="174">
        <v>6</v>
      </c>
      <c r="FT215" s="175" t="s">
        <v>490</v>
      </c>
      <c r="FU215" s="175" t="s">
        <v>1175</v>
      </c>
      <c r="FV215" s="175" t="s">
        <v>1693</v>
      </c>
      <c r="FW215" s="125">
        <v>0</v>
      </c>
      <c r="FX215" s="125">
        <v>7</v>
      </c>
      <c r="FY215" s="125">
        <v>0</v>
      </c>
      <c r="FZ215" s="175" t="s">
        <v>1694</v>
      </c>
      <c r="GA215" s="125">
        <v>0</v>
      </c>
      <c r="GB215" s="415"/>
      <c r="GD215" s="125">
        <v>1</v>
      </c>
      <c r="GE215" s="175" t="s">
        <v>1695</v>
      </c>
      <c r="GF215" s="175" t="s">
        <v>1696</v>
      </c>
      <c r="GG215" s="125">
        <v>1</v>
      </c>
      <c r="GH215" s="885" t="s">
        <v>1697</v>
      </c>
      <c r="GI215" s="175" t="s">
        <v>1170</v>
      </c>
      <c r="GJ215" s="1278">
        <f>DATEDIF(DP215,GK215,"m")</f>
        <v>0</v>
      </c>
      <c r="GK215" s="1282">
        <v>43738</v>
      </c>
      <c r="GL215" s="1280" t="s">
        <v>1534</v>
      </c>
      <c r="GM215" s="177"/>
      <c r="GN215" s="1147"/>
      <c r="GP215" s="179">
        <v>4.1761526334500001</v>
      </c>
      <c r="GR215" s="991"/>
      <c r="GS215" s="991"/>
      <c r="GT215" s="991"/>
      <c r="GU215" s="122"/>
      <c r="HI215" s="991"/>
      <c r="HJ215" s="991"/>
      <c r="HK215" s="991"/>
      <c r="HL215" s="991"/>
      <c r="HM215" s="991"/>
      <c r="HN215" s="991"/>
      <c r="HO215" s="1022"/>
      <c r="HP215" s="1022"/>
      <c r="HQ215" s="991"/>
      <c r="HR215" s="991"/>
      <c r="HS215" s="991"/>
      <c r="HT215" s="991"/>
      <c r="HU215" s="991"/>
      <c r="HV215" s="991"/>
      <c r="HW215" s="991"/>
      <c r="HX215" s="991"/>
      <c r="HY215" s="991"/>
      <c r="HZ215" s="991"/>
      <c r="IA215" s="991"/>
      <c r="IB215" s="1022"/>
      <c r="IC215" s="991"/>
      <c r="ID215" s="991"/>
      <c r="IE215" s="991"/>
      <c r="IF215" s="991"/>
      <c r="IG215" s="991"/>
      <c r="IH215" s="991"/>
      <c r="II215" s="991"/>
      <c r="IJ215" s="991"/>
      <c r="IK215" s="1022"/>
      <c r="IL215" s="991"/>
      <c r="IM215" s="991"/>
      <c r="IN215" s="1022"/>
      <c r="IO215" s="991"/>
      <c r="IP215" s="991"/>
      <c r="IQ215" s="991"/>
      <c r="IR215" s="991"/>
      <c r="IS215" s="991"/>
      <c r="IT215" s="1022"/>
      <c r="IU215" s="991"/>
      <c r="IV215" s="991"/>
      <c r="IW215" s="991"/>
      <c r="IX215" s="991"/>
      <c r="IY215" s="991"/>
      <c r="IZ215" s="991"/>
      <c r="JA215" s="991"/>
      <c r="JB215" s="991"/>
      <c r="JC215" s="991"/>
      <c r="JD215" s="991"/>
      <c r="JE215" s="991"/>
      <c r="JF215" s="991"/>
      <c r="JG215" s="125"/>
      <c r="JH215" s="125"/>
      <c r="JI215" s="125"/>
      <c r="JJ215" s="993"/>
      <c r="JK215" s="993"/>
      <c r="JL215" s="993"/>
      <c r="JM215" s="993"/>
      <c r="JN215" s="993"/>
      <c r="JO215" s="993"/>
      <c r="JP215" s="993"/>
      <c r="JQ215" s="993"/>
      <c r="JR215" s="993"/>
      <c r="JS215" s="993"/>
      <c r="JT215" s="993"/>
      <c r="JU215" s="993"/>
      <c r="JV215" s="993"/>
      <c r="JW215" s="993"/>
      <c r="JX215" s="993"/>
      <c r="JY215" s="993"/>
      <c r="JZ215" s="993"/>
      <c r="KA215" s="993"/>
      <c r="KB215" s="993"/>
      <c r="KC215" s="993"/>
      <c r="KD215" s="993"/>
      <c r="KE215" s="993"/>
      <c r="KF215" s="993"/>
      <c r="KG215" s="993"/>
      <c r="KH215" s="993"/>
      <c r="KI215" s="993"/>
      <c r="KJ215" s="993"/>
      <c r="KK215" s="993"/>
      <c r="KL215" s="993"/>
      <c r="KM215" s="993"/>
      <c r="KN215" s="993"/>
      <c r="KO215" s="993"/>
      <c r="KP215" s="993"/>
      <c r="KQ215" s="993"/>
      <c r="KR215" s="993"/>
      <c r="KS215" s="993"/>
      <c r="KT215" s="993"/>
      <c r="KU215" s="993"/>
      <c r="KV215" s="993"/>
      <c r="KW215" s="993"/>
      <c r="KX215" s="993"/>
      <c r="KY215" s="993"/>
      <c r="KZ215" s="993"/>
      <c r="LA215" s="993"/>
      <c r="LB215" s="993"/>
      <c r="LC215" s="993"/>
      <c r="LD215" s="993"/>
      <c r="LE215" s="125"/>
      <c r="LF215" s="125"/>
      <c r="LG215" s="125"/>
      <c r="LH215" s="125"/>
      <c r="LI215" s="125"/>
      <c r="LJ215" s="125"/>
      <c r="LK215" s="125"/>
      <c r="LL215" s="125"/>
      <c r="LM215" s="125"/>
      <c r="LN215" s="125"/>
      <c r="LO215" s="125"/>
      <c r="LP215" s="125"/>
      <c r="LQ215" s="125"/>
      <c r="LR215" s="175"/>
      <c r="LS215" s="175"/>
      <c r="LT215" s="175"/>
      <c r="LU215" s="175"/>
      <c r="LV215" s="175"/>
      <c r="LW215" s="175"/>
      <c r="LX215" s="175"/>
      <c r="LY215" s="183"/>
      <c r="LZ215" s="183"/>
    </row>
    <row r="216" spans="1:338" s="1351" customFormat="1" ht="14.45" customHeight="1">
      <c r="A216" s="209">
        <v>293</v>
      </c>
      <c r="B216" s="209">
        <f>COUNTIFS($D$3:D216,D216,$F$3:F216,F216)</f>
        <v>1</v>
      </c>
      <c r="C216" s="1338">
        <v>9703</v>
      </c>
      <c r="D216" s="532" t="s">
        <v>1600</v>
      </c>
      <c r="E216" s="164" t="s">
        <v>526</v>
      </c>
      <c r="F216" s="1339">
        <v>470118463</v>
      </c>
      <c r="G216" s="164">
        <f>LEFT(H216,4)-CONCATENATE(19,LEFT(F216,2))</f>
        <v>71</v>
      </c>
      <c r="H216" s="532" t="s">
        <v>1601</v>
      </c>
      <c r="I216" s="1340" t="s">
        <v>1602</v>
      </c>
      <c r="J216" s="1341" t="s">
        <v>1501</v>
      </c>
      <c r="K216" s="164" t="s">
        <v>478</v>
      </c>
      <c r="L216" s="164">
        <v>6</v>
      </c>
      <c r="M216" s="164">
        <v>1</v>
      </c>
      <c r="N216" s="164" t="s">
        <v>490</v>
      </c>
      <c r="O216" s="125"/>
      <c r="P216" s="188" t="s">
        <v>714</v>
      </c>
      <c r="Q216" s="125"/>
      <c r="R216" s="125"/>
      <c r="S216" s="197" t="s">
        <v>484</v>
      </c>
      <c r="T216" s="530" t="s">
        <v>484</v>
      </c>
      <c r="U216" s="530" t="s">
        <v>484</v>
      </c>
      <c r="V216" s="810" t="s">
        <v>549</v>
      </c>
      <c r="W216" s="197" t="s">
        <v>484</v>
      </c>
      <c r="X216" s="611" t="s">
        <v>484</v>
      </c>
      <c r="Y216" s="611" t="s">
        <v>484</v>
      </c>
      <c r="Z216" s="1095"/>
      <c r="AA216" s="611"/>
      <c r="AB216" s="188"/>
      <c r="AC216" s="1015">
        <v>14760</v>
      </c>
      <c r="AD216" s="1016">
        <v>73</v>
      </c>
      <c r="AE216" s="1015" t="s">
        <v>481</v>
      </c>
      <c r="AF216" s="1015" t="s">
        <v>481</v>
      </c>
      <c r="AG216" s="1018" t="s">
        <v>507</v>
      </c>
      <c r="AH216" s="991"/>
      <c r="AI216" s="122"/>
      <c r="AJ216" s="122"/>
      <c r="AK216" s="133"/>
      <c r="AL216" s="133"/>
      <c r="AM216" s="133"/>
      <c r="AN216" s="133"/>
      <c r="AO216" s="1024">
        <v>57.8</v>
      </c>
      <c r="AP216" s="137">
        <v>16</v>
      </c>
      <c r="AQ216" s="138">
        <v>22.6</v>
      </c>
      <c r="AR216" s="139">
        <f t="shared" si="107"/>
        <v>96.4</v>
      </c>
      <c r="AS216" s="140">
        <f t="shared" si="108"/>
        <v>3.6124999999999998</v>
      </c>
      <c r="AT216" s="141">
        <f t="shared" si="109"/>
        <v>81.642499999999998</v>
      </c>
      <c r="AU216" s="142">
        <f t="shared" si="110"/>
        <v>1.4974093264248702</v>
      </c>
      <c r="AV216" s="143">
        <v>54.332000000000001</v>
      </c>
      <c r="AW216" s="143">
        <f t="shared" si="111"/>
        <v>94</v>
      </c>
      <c r="AX216" s="144">
        <v>0.57799999999999996</v>
      </c>
      <c r="AY216" s="353">
        <v>1</v>
      </c>
      <c r="AZ216" s="523" t="s">
        <v>487</v>
      </c>
      <c r="BA216" s="145">
        <v>37.5</v>
      </c>
      <c r="BB216" s="322" t="s">
        <v>487</v>
      </c>
      <c r="BC216" s="366"/>
      <c r="BD216" s="366"/>
      <c r="BE216" s="366"/>
      <c r="BF216" s="366"/>
      <c r="BG216" s="145"/>
      <c r="BH216" s="233" t="s">
        <v>487</v>
      </c>
      <c r="BI216" s="217"/>
      <c r="BJ216" s="145">
        <v>18.2</v>
      </c>
      <c r="BK216" s="145">
        <v>81.8</v>
      </c>
      <c r="BL216" s="306">
        <f t="shared" si="115"/>
        <v>0.22249388753056235</v>
      </c>
      <c r="BM216" s="206" t="s">
        <v>487</v>
      </c>
      <c r="BN216" s="122" t="s">
        <v>487</v>
      </c>
      <c r="BO216" s="262" t="s">
        <v>487</v>
      </c>
      <c r="BP216" s="145">
        <v>14.399999999999999</v>
      </c>
      <c r="BQ216" s="1039">
        <v>26.66</v>
      </c>
      <c r="BR216" s="174" t="s">
        <v>487</v>
      </c>
      <c r="BS216" s="153"/>
      <c r="BT216" s="149" t="s">
        <v>487</v>
      </c>
      <c r="BU216" s="174"/>
      <c r="BV216" s="149" t="s">
        <v>487</v>
      </c>
      <c r="BW216" s="1039"/>
      <c r="BX216" s="158"/>
      <c r="BY216" s="158"/>
      <c r="BZ216" s="158"/>
      <c r="CA216" s="158"/>
      <c r="CB216" s="158"/>
      <c r="CC216" s="158"/>
      <c r="CD216" s="149" t="s">
        <v>487</v>
      </c>
      <c r="CE216" s="122"/>
      <c r="CF216" s="122"/>
      <c r="CG216" s="122"/>
      <c r="CH216" s="122"/>
      <c r="CI216" s="122"/>
      <c r="CJ216" s="122" t="s">
        <v>487</v>
      </c>
      <c r="CK216" s="135" t="s">
        <v>487</v>
      </c>
      <c r="CL216" s="122"/>
      <c r="CM216" s="145"/>
      <c r="CN216" s="145"/>
      <c r="CO216" s="145"/>
      <c r="CP216" s="366"/>
      <c r="CQ216" s="366"/>
      <c r="CR216" s="366"/>
      <c r="CS216" s="366"/>
      <c r="CT216" s="145"/>
      <c r="CU216" s="145"/>
      <c r="CV216" s="145"/>
      <c r="CW216" s="145"/>
      <c r="CX216" s="172"/>
      <c r="CY216" s="209"/>
      <c r="CZ216" s="145"/>
      <c r="DA216" s="158"/>
      <c r="DB216" s="237" t="s">
        <v>600</v>
      </c>
      <c r="DC216" s="122"/>
      <c r="DD216" s="159"/>
      <c r="DE216" s="125"/>
      <c r="DF216" s="125"/>
      <c r="DG216" s="125"/>
      <c r="DH216" s="185"/>
      <c r="DI216" s="1342" t="s">
        <v>489</v>
      </c>
      <c r="DJ216" s="1357" t="s">
        <v>507</v>
      </c>
      <c r="DK216" s="166">
        <v>2</v>
      </c>
      <c r="DL216" s="166"/>
      <c r="DM216" s="166"/>
      <c r="DN216" s="164">
        <v>0</v>
      </c>
      <c r="DO216" s="166">
        <v>0</v>
      </c>
      <c r="DP216" s="1401">
        <v>43406</v>
      </c>
      <c r="DQ216" s="166"/>
      <c r="DR216" s="165" t="s">
        <v>490</v>
      </c>
      <c r="DS216" s="125" t="s">
        <v>490</v>
      </c>
      <c r="DT216" s="125" t="s">
        <v>490</v>
      </c>
      <c r="DU216" s="125" t="s">
        <v>490</v>
      </c>
      <c r="DV216" s="125" t="s">
        <v>490</v>
      </c>
      <c r="DW216" s="125" t="s">
        <v>490</v>
      </c>
      <c r="DX216" s="125" t="s">
        <v>490</v>
      </c>
      <c r="DY216" s="125" t="s">
        <v>490</v>
      </c>
      <c r="DZ216" s="125" t="s">
        <v>490</v>
      </c>
      <c r="EA216" s="125" t="s">
        <v>490</v>
      </c>
      <c r="EB216" s="122"/>
      <c r="EC216" s="166"/>
      <c r="ED216" s="166"/>
      <c r="EE216" s="166">
        <v>6</v>
      </c>
      <c r="EF216" s="166">
        <v>20</v>
      </c>
      <c r="EG216" s="166">
        <v>2</v>
      </c>
      <c r="EH216" s="166">
        <v>0</v>
      </c>
      <c r="EI216" s="166">
        <v>184</v>
      </c>
      <c r="EJ216" s="166">
        <v>104</v>
      </c>
      <c r="EK216" s="167">
        <f>EJ216/(EI216*EI216*0.01*0.01)</f>
        <v>30.718336483931946</v>
      </c>
      <c r="EL216" s="166">
        <v>2</v>
      </c>
      <c r="EM216" s="164"/>
      <c r="EN216" s="166">
        <v>3</v>
      </c>
      <c r="EO216" s="166">
        <v>2</v>
      </c>
      <c r="EP216" s="316"/>
      <c r="EQ216" s="1354"/>
      <c r="ER216" s="628">
        <v>9703</v>
      </c>
      <c r="ES216" s="682">
        <v>44</v>
      </c>
      <c r="ET216" s="611">
        <v>7354</v>
      </c>
      <c r="EU216" s="611">
        <v>2</v>
      </c>
      <c r="EV216" s="600">
        <f>ET216/ES216*EU216</f>
        <v>334.27272727272725</v>
      </c>
      <c r="EW216" s="612">
        <v>1021</v>
      </c>
      <c r="EX216" s="613">
        <f>EW216/ES216*EU216</f>
        <v>46.409090909090907</v>
      </c>
      <c r="EY216" s="563">
        <f t="shared" si="116"/>
        <v>278.45454545454544</v>
      </c>
      <c r="EZ216" s="742">
        <v>24</v>
      </c>
      <c r="FA216" s="619">
        <v>14769</v>
      </c>
      <c r="FB216" s="619">
        <v>200</v>
      </c>
      <c r="FC216" s="564"/>
      <c r="FD216" s="620">
        <f>FA216/EZ216</f>
        <v>615.375</v>
      </c>
      <c r="FE216" s="621">
        <f>FB216*FD216/1000</f>
        <v>123.075</v>
      </c>
      <c r="FF216" s="622">
        <f>EY216/FE216</f>
        <v>2.2624785330452606</v>
      </c>
      <c r="FG216" s="566"/>
      <c r="FH216" s="614"/>
      <c r="FI216" s="527"/>
      <c r="FJ216" s="708"/>
      <c r="FK216" s="1009"/>
      <c r="FL216" s="991"/>
      <c r="FM216" s="172">
        <f>EW216*100/ET216</f>
        <v>13.883600761490346</v>
      </c>
      <c r="FN216" s="213">
        <f>EX216/1000</f>
        <v>4.6409090909090907E-2</v>
      </c>
      <c r="FO216" s="133"/>
      <c r="FP216" s="172">
        <v>13.883600761490346</v>
      </c>
      <c r="FQ216" s="213">
        <v>4.6409090909090907E-2</v>
      </c>
      <c r="FR216" s="133"/>
      <c r="FS216" s="133"/>
      <c r="FT216" s="175"/>
      <c r="FU216" s="175"/>
      <c r="FV216" s="175"/>
      <c r="FW216" s="125">
        <v>0</v>
      </c>
      <c r="FX216" s="125">
        <v>6</v>
      </c>
      <c r="FY216" s="125">
        <v>1</v>
      </c>
      <c r="FZ216" s="175"/>
      <c r="GA216" s="175">
        <v>0</v>
      </c>
      <c r="GB216" s="175"/>
      <c r="GC216" s="175"/>
      <c r="GD216" s="125">
        <v>1</v>
      </c>
      <c r="GE216" s="419">
        <v>43406</v>
      </c>
      <c r="GF216" s="389" t="s">
        <v>1603</v>
      </c>
      <c r="GG216" s="125"/>
      <c r="GH216" s="175"/>
      <c r="GI216" s="183" t="s">
        <v>951</v>
      </c>
      <c r="GJ216" s="1394">
        <f>DATEDIF(DP216,GK216,"m")</f>
        <v>0</v>
      </c>
      <c r="GK216" s="1279">
        <v>43406</v>
      </c>
      <c r="GL216" s="1395" t="s">
        <v>1534</v>
      </c>
      <c r="GM216" s="1348"/>
      <c r="GN216" s="1147"/>
      <c r="GO216" s="125"/>
      <c r="GP216" s="179">
        <v>0.49754365879623041</v>
      </c>
      <c r="GQ216" s="125"/>
      <c r="GR216" s="991"/>
      <c r="GS216" s="991"/>
      <c r="GT216" s="991"/>
      <c r="GU216" s="133"/>
      <c r="GV216" s="125"/>
      <c r="GW216" s="125"/>
      <c r="GX216" s="125"/>
      <c r="GY216" s="125"/>
      <c r="GZ216" s="125"/>
      <c r="HA216" s="125"/>
      <c r="HB216" s="125"/>
      <c r="HC216" s="125"/>
      <c r="HD216" s="125"/>
      <c r="HE216" s="125"/>
      <c r="HF216" s="125"/>
      <c r="HG216" s="125"/>
      <c r="HH216" s="125"/>
      <c r="HI216" s="991"/>
      <c r="HJ216" s="991"/>
      <c r="HK216" s="991"/>
      <c r="HL216" s="991"/>
      <c r="HM216" s="991"/>
      <c r="HN216" s="991"/>
      <c r="HO216" s="1022"/>
      <c r="HP216" s="1022"/>
      <c r="HQ216" s="991"/>
      <c r="HR216" s="991"/>
      <c r="HS216" s="991"/>
      <c r="HT216" s="991"/>
      <c r="HU216" s="991"/>
      <c r="HV216" s="991"/>
      <c r="HW216" s="991"/>
      <c r="HX216" s="991"/>
      <c r="HY216" s="991"/>
      <c r="HZ216" s="991"/>
      <c r="IA216" s="991"/>
      <c r="IB216" s="1022"/>
      <c r="IC216" s="991"/>
      <c r="ID216" s="991"/>
      <c r="IE216" s="991"/>
      <c r="IF216" s="991"/>
      <c r="IG216" s="991"/>
      <c r="IH216" s="991"/>
      <c r="II216" s="991"/>
      <c r="IJ216" s="991"/>
      <c r="IK216" s="1022"/>
      <c r="IL216" s="991"/>
      <c r="IM216" s="991"/>
      <c r="IN216" s="1022"/>
      <c r="IO216" s="991"/>
      <c r="IP216" s="991"/>
      <c r="IQ216" s="991"/>
      <c r="IR216" s="991"/>
      <c r="IS216" s="991"/>
      <c r="IT216" s="1022"/>
      <c r="IU216" s="991"/>
      <c r="IV216" s="991"/>
      <c r="IW216" s="991"/>
      <c r="IX216" s="991"/>
      <c r="IY216" s="991"/>
      <c r="IZ216" s="991"/>
      <c r="JA216" s="991"/>
      <c r="JB216" s="991"/>
      <c r="JC216" s="991"/>
      <c r="JD216" s="991"/>
      <c r="JE216" s="991"/>
      <c r="JF216" s="991"/>
      <c r="JG216" s="1342" t="s">
        <v>2059</v>
      </c>
      <c r="JH216" s="1417" t="s">
        <v>2123</v>
      </c>
      <c r="JI216" s="1342">
        <v>1</v>
      </c>
      <c r="JJ216" s="993"/>
      <c r="JK216" s="993"/>
      <c r="JL216" s="993"/>
      <c r="JM216" s="993"/>
      <c r="JN216" s="993"/>
      <c r="JO216" s="993"/>
      <c r="JP216" s="993"/>
      <c r="JQ216" s="993"/>
      <c r="JR216" s="993"/>
      <c r="JS216" s="993"/>
      <c r="JT216" s="993"/>
      <c r="JU216" s="993"/>
      <c r="JV216" s="993"/>
      <c r="JW216" s="993"/>
      <c r="JX216" s="993"/>
      <c r="JY216" s="993"/>
      <c r="JZ216" s="993"/>
      <c r="KA216" s="993"/>
      <c r="KB216" s="993"/>
      <c r="KC216" s="993"/>
      <c r="KD216" s="993"/>
      <c r="KE216" s="993"/>
      <c r="KF216" s="993"/>
      <c r="KG216" s="993"/>
      <c r="KH216" s="993"/>
      <c r="KI216" s="993"/>
      <c r="KJ216" s="993"/>
      <c r="KK216" s="993"/>
      <c r="KL216" s="993"/>
      <c r="KM216" s="993"/>
      <c r="KN216" s="993"/>
      <c r="KO216" s="993"/>
      <c r="KP216" s="993"/>
      <c r="KQ216" s="993"/>
      <c r="KR216" s="993"/>
      <c r="KS216" s="993"/>
      <c r="KT216" s="993"/>
      <c r="KU216" s="993"/>
      <c r="KV216" s="993"/>
      <c r="KW216" s="993"/>
      <c r="KX216" s="993"/>
      <c r="KY216" s="993"/>
      <c r="KZ216" s="993"/>
      <c r="LA216" s="993"/>
      <c r="LB216" s="993"/>
      <c r="LC216" s="993"/>
      <c r="LD216" s="993"/>
      <c r="LE216" s="164">
        <v>4</v>
      </c>
      <c r="LF216" s="1380" t="s">
        <v>484</v>
      </c>
      <c r="LG216" s="1380" t="s">
        <v>484</v>
      </c>
      <c r="LH216" s="1380" t="s">
        <v>2085</v>
      </c>
      <c r="LI216" s="1352">
        <v>8.9</v>
      </c>
      <c r="LJ216" s="1380">
        <v>0.3</v>
      </c>
      <c r="LK216" s="1380" t="s">
        <v>484</v>
      </c>
      <c r="LL216" s="1380" t="s">
        <v>2085</v>
      </c>
      <c r="LM216" s="1380">
        <v>0</v>
      </c>
      <c r="LN216" s="1352">
        <v>85</v>
      </c>
      <c r="LO216" s="1380" t="s">
        <v>484</v>
      </c>
      <c r="LP216" s="1380" t="s">
        <v>484</v>
      </c>
      <c r="LQ216" s="1352">
        <v>20.2</v>
      </c>
      <c r="LR216" s="1352">
        <v>17.2</v>
      </c>
      <c r="LS216" s="1380">
        <v>0.3</v>
      </c>
      <c r="LT216" s="1352">
        <v>14.6</v>
      </c>
      <c r="LU216" s="1380"/>
      <c r="LV216" s="1380">
        <v>0</v>
      </c>
      <c r="LW216" s="1380" t="s">
        <v>484</v>
      </c>
      <c r="LX216" s="1380" t="s">
        <v>484</v>
      </c>
      <c r="LY216" s="1380" t="s">
        <v>2085</v>
      </c>
      <c r="LZ216" s="1380" t="s">
        <v>2085</v>
      </c>
    </row>
    <row r="217" spans="1:338" ht="14.45" hidden="1" customHeight="1">
      <c r="A217" s="122">
        <v>63</v>
      </c>
      <c r="B217" s="122">
        <f>COUNTIFS($D$3:D217,D217,$F$3:F217,F217)</f>
        <v>1</v>
      </c>
      <c r="C217" s="184">
        <v>10314</v>
      </c>
      <c r="D217" s="398" t="s">
        <v>1611</v>
      </c>
      <c r="E217" s="188" t="s">
        <v>1402</v>
      </c>
      <c r="F217" s="187">
        <v>470323412</v>
      </c>
      <c r="G217" s="125">
        <f>LEFT(H217,4)-CONCATENATE(19,LEFT(F217,2))</f>
        <v>72</v>
      </c>
      <c r="H217" s="398" t="s">
        <v>1612</v>
      </c>
      <c r="I217" s="572" t="s">
        <v>476</v>
      </c>
      <c r="J217" s="751" t="s">
        <v>1501</v>
      </c>
      <c r="K217" s="188" t="s">
        <v>478</v>
      </c>
      <c r="L217" s="188">
        <v>3</v>
      </c>
      <c r="M217" s="188">
        <v>9</v>
      </c>
      <c r="N217" s="125" t="s">
        <v>513</v>
      </c>
      <c r="O217" s="125"/>
      <c r="P217" s="188" t="s">
        <v>739</v>
      </c>
      <c r="Q217" s="125"/>
      <c r="R217" s="125"/>
      <c r="S217" s="530" t="s">
        <v>598</v>
      </c>
      <c r="T217" s="530" t="s">
        <v>523</v>
      </c>
      <c r="U217" s="530" t="s">
        <v>484</v>
      </c>
      <c r="V217" s="609" t="s">
        <v>599</v>
      </c>
      <c r="W217" s="530" t="s">
        <v>506</v>
      </c>
      <c r="X217" s="611" t="s">
        <v>484</v>
      </c>
      <c r="Y217" s="611" t="s">
        <v>484</v>
      </c>
      <c r="Z217" s="1007"/>
      <c r="AA217" s="125"/>
      <c r="AB217" s="175"/>
      <c r="AC217" s="1015">
        <v>123200</v>
      </c>
      <c r="AD217" s="1016">
        <v>3080</v>
      </c>
      <c r="AE217" s="991"/>
      <c r="AF217" s="991"/>
      <c r="AG217" s="1018" t="s">
        <v>507</v>
      </c>
      <c r="AH217" s="1015">
        <v>1000</v>
      </c>
      <c r="AK217" s="122"/>
      <c r="AM217" s="362"/>
      <c r="AN217" s="363"/>
      <c r="AO217" s="1024">
        <v>68.7</v>
      </c>
      <c r="AP217" s="137">
        <v>2.48</v>
      </c>
      <c r="AQ217" s="138">
        <v>28.3</v>
      </c>
      <c r="AR217" s="139">
        <f t="shared" si="107"/>
        <v>99.48</v>
      </c>
      <c r="AS217" s="140">
        <f t="shared" si="108"/>
        <v>27.701612903225808</v>
      </c>
      <c r="AT217" s="141">
        <f t="shared" si="109"/>
        <v>783.95564516129036</v>
      </c>
      <c r="AU217" s="142">
        <f t="shared" si="110"/>
        <v>2.2319688109161793</v>
      </c>
      <c r="AV217" s="353">
        <v>64.646699999999996</v>
      </c>
      <c r="AW217" s="143">
        <f t="shared" si="111"/>
        <v>94.1</v>
      </c>
      <c r="AX217" s="144">
        <v>0.61830000000000007</v>
      </c>
      <c r="AY217" s="364">
        <v>0.9</v>
      </c>
      <c r="AZ217" s="354" t="s">
        <v>487</v>
      </c>
      <c r="BA217" s="365">
        <v>21</v>
      </c>
      <c r="BB217" s="355">
        <v>0.03</v>
      </c>
      <c r="BC217" s="357"/>
      <c r="BD217" s="357"/>
      <c r="BE217" s="357"/>
      <c r="BF217" s="357"/>
      <c r="BG217" s="145"/>
      <c r="BH217" s="135">
        <v>670.21213906894525</v>
      </c>
      <c r="BI217" s="261">
        <v>3.8</v>
      </c>
      <c r="BJ217" s="122">
        <v>56.7</v>
      </c>
      <c r="BK217" s="145">
        <v>43.9</v>
      </c>
      <c r="BL217" s="150">
        <f t="shared" si="115"/>
        <v>1.2915717539863327</v>
      </c>
      <c r="BM217" s="206">
        <v>0.7</v>
      </c>
      <c r="BN217" s="153">
        <f>BM217*100/AO217</f>
        <v>1.0189228529839882</v>
      </c>
      <c r="BO217" s="149" t="s">
        <v>487</v>
      </c>
      <c r="BP217" s="143">
        <v>91.25</v>
      </c>
      <c r="BQ217" s="1039">
        <v>93.3</v>
      </c>
      <c r="BR217" s="174">
        <v>66683.095238095237</v>
      </c>
      <c r="BS217" s="153">
        <f>BX217+BZ217</f>
        <v>32.97</v>
      </c>
      <c r="BT217" s="149">
        <v>90.9</v>
      </c>
      <c r="BU217" s="174">
        <v>8398.181818181818</v>
      </c>
      <c r="BV217" s="153">
        <f>100-BT217</f>
        <v>9.0999999999999943</v>
      </c>
      <c r="BW217" s="1039">
        <f>BY217+CA217+CC217</f>
        <v>2.154750473008249</v>
      </c>
      <c r="BX217" s="145">
        <v>4.87</v>
      </c>
      <c r="BY217" s="145">
        <f>BX217*AP217/(CB217+BZ217+BX217+BV217)</f>
        <v>0.12611047300824893</v>
      </c>
      <c r="BZ217" s="145">
        <v>28.1</v>
      </c>
      <c r="CA217" s="145">
        <f>BZ217*AP217/100</f>
        <v>0.69688000000000005</v>
      </c>
      <c r="CB217" s="145">
        <v>53.7</v>
      </c>
      <c r="CC217" s="145">
        <f>CB217*AP217/100</f>
        <v>1.3317600000000001</v>
      </c>
      <c r="CD217" s="366">
        <v>0.7</v>
      </c>
      <c r="CJ217" s="264">
        <v>57.1</v>
      </c>
      <c r="CK217" s="265">
        <v>5085</v>
      </c>
      <c r="CL217" s="157">
        <f>BX217/BZ217</f>
        <v>0.17330960854092525</v>
      </c>
      <c r="CM217" s="145"/>
      <c r="CN217" s="145"/>
      <c r="CO217" s="145"/>
      <c r="CP217" s="357"/>
      <c r="CQ217" s="357"/>
      <c r="CR217" s="357"/>
      <c r="CS217" s="357"/>
      <c r="CT217" s="145">
        <v>27.169999999999998</v>
      </c>
      <c r="CU217" s="145"/>
      <c r="CV217" s="145"/>
      <c r="CW217" s="172"/>
      <c r="CX217" s="172"/>
      <c r="CY217" s="143"/>
      <c r="CZ217" s="145"/>
      <c r="DA217" s="209">
        <v>3</v>
      </c>
      <c r="DB217" s="149" t="s">
        <v>600</v>
      </c>
      <c r="DC217" s="122"/>
      <c r="DE217" s="125"/>
      <c r="DF217" s="125"/>
      <c r="DG217" s="398"/>
      <c r="DH217" s="414"/>
      <c r="DI217" s="423" t="s">
        <v>489</v>
      </c>
      <c r="DJ217" s="267" t="s">
        <v>507</v>
      </c>
      <c r="DK217" s="166">
        <v>2</v>
      </c>
      <c r="DL217" s="166"/>
      <c r="DM217" s="166"/>
      <c r="DN217" s="166" t="s">
        <v>618</v>
      </c>
      <c r="DO217" s="166">
        <v>0</v>
      </c>
      <c r="DP217" s="1275">
        <v>43514</v>
      </c>
      <c r="DQ217" s="166"/>
      <c r="DR217" s="165" t="s">
        <v>490</v>
      </c>
      <c r="DS217" s="125" t="s">
        <v>490</v>
      </c>
      <c r="DT217" s="125" t="s">
        <v>490</v>
      </c>
      <c r="DU217" s="125" t="s">
        <v>490</v>
      </c>
      <c r="DV217" s="125" t="s">
        <v>490</v>
      </c>
      <c r="DW217" s="125" t="s">
        <v>490</v>
      </c>
      <c r="DX217" s="125" t="s">
        <v>490</v>
      </c>
      <c r="DY217" s="125" t="s">
        <v>490</v>
      </c>
      <c r="DZ217" s="125" t="s">
        <v>490</v>
      </c>
      <c r="EA217" s="125" t="s">
        <v>490</v>
      </c>
      <c r="EC217" s="166"/>
      <c r="ED217" s="166"/>
      <c r="EE217" s="166">
        <v>3</v>
      </c>
      <c r="EF217" s="166">
        <v>10</v>
      </c>
      <c r="EG217" s="166">
        <v>2</v>
      </c>
      <c r="EH217" s="166">
        <v>0</v>
      </c>
      <c r="EI217" s="166">
        <v>165</v>
      </c>
      <c r="EJ217" s="166">
        <v>91</v>
      </c>
      <c r="EK217" s="167">
        <v>33.4</v>
      </c>
      <c r="EL217" s="166">
        <v>2</v>
      </c>
      <c r="EM217" s="166"/>
      <c r="EN217" s="166">
        <v>3</v>
      </c>
      <c r="EO217" s="166">
        <v>3</v>
      </c>
      <c r="EP217" s="316"/>
      <c r="EQ217" s="176"/>
      <c r="ER217" s="628">
        <v>10314</v>
      </c>
      <c r="ES217" s="682">
        <v>59</v>
      </c>
      <c r="ET217" s="611">
        <v>2321768</v>
      </c>
      <c r="EU217" s="611">
        <v>2</v>
      </c>
      <c r="EV217" s="600">
        <f>ET217/ES217*EU217</f>
        <v>78704</v>
      </c>
      <c r="EW217" s="612">
        <v>33085</v>
      </c>
      <c r="EX217" s="1288">
        <f>EW217/ES217*EU217</f>
        <v>1121.5254237288136</v>
      </c>
      <c r="EY217" s="563">
        <f t="shared" si="116"/>
        <v>3364.5762711864409</v>
      </c>
      <c r="EZ217" s="742">
        <v>32</v>
      </c>
      <c r="FA217" s="619">
        <v>128935</v>
      </c>
      <c r="FB217" s="619">
        <v>1000</v>
      </c>
      <c r="FC217" s="564"/>
      <c r="FD217" s="620">
        <f>FA217/EZ217</f>
        <v>4029.21875</v>
      </c>
      <c r="FE217" s="621">
        <f>FB217*FD217/1000</f>
        <v>4029.21875</v>
      </c>
      <c r="FF217" s="622">
        <f>EY217/FE217</f>
        <v>0.835044329917913</v>
      </c>
      <c r="FG217" s="566"/>
      <c r="FH217" s="753"/>
      <c r="FI217" s="531"/>
      <c r="FJ217" s="441"/>
      <c r="FK217" s="991"/>
      <c r="FL217" s="133"/>
      <c r="FM217" s="172">
        <f>EW217*100/ET217</f>
        <v>1.4249916442986552</v>
      </c>
      <c r="FN217" s="213">
        <f>EX217/1000</f>
        <v>1.1215254237288137</v>
      </c>
      <c r="FP217" s="172">
        <v>1.4249916442986552</v>
      </c>
      <c r="FQ217" s="213">
        <v>1.1215254237288137</v>
      </c>
      <c r="FR217" s="222"/>
      <c r="FS217" s="222"/>
      <c r="FT217" s="223"/>
      <c r="FU217" s="223"/>
      <c r="FV217" s="223"/>
      <c r="FW217" s="125">
        <v>0</v>
      </c>
      <c r="FX217" s="125">
        <v>4</v>
      </c>
      <c r="FY217" s="125">
        <v>0</v>
      </c>
      <c r="FZ217" s="345"/>
      <c r="GA217" s="166"/>
      <c r="GB217" s="166"/>
      <c r="GC217" s="166"/>
      <c r="GD217" s="125">
        <v>1</v>
      </c>
      <c r="GE217" s="419">
        <v>43514</v>
      </c>
      <c r="GF217" s="389" t="s">
        <v>1521</v>
      </c>
      <c r="GG217" s="166"/>
      <c r="GH217" s="345"/>
      <c r="GI217" s="242" t="s">
        <v>951</v>
      </c>
      <c r="GJ217" s="1278">
        <f>DATEDIF(DP217,GK217,"m")</f>
        <v>0</v>
      </c>
      <c r="GK217" s="1279">
        <v>43514</v>
      </c>
      <c r="GL217" s="1280" t="s">
        <v>1534</v>
      </c>
      <c r="GM217" s="177"/>
      <c r="GN217" s="1147"/>
      <c r="GP217" s="179">
        <v>0.55459868298711235</v>
      </c>
      <c r="GR217" s="991"/>
      <c r="GS217" s="991"/>
      <c r="GT217" s="991"/>
      <c r="HI217" s="991"/>
      <c r="HJ217" s="991"/>
      <c r="HK217" s="991"/>
      <c r="HL217" s="991"/>
      <c r="HM217" s="991"/>
      <c r="HN217" s="991"/>
      <c r="HO217" s="1022"/>
      <c r="HP217" s="1022"/>
      <c r="HQ217" s="991"/>
      <c r="HR217" s="991"/>
      <c r="HS217" s="991"/>
      <c r="HT217" s="991"/>
      <c r="HU217" s="991"/>
      <c r="HV217" s="991"/>
      <c r="HW217" s="991"/>
      <c r="HX217" s="991"/>
      <c r="HY217" s="991"/>
      <c r="HZ217" s="991"/>
      <c r="IA217" s="991"/>
      <c r="IB217" s="1022"/>
      <c r="IC217" s="991"/>
      <c r="ID217" s="991"/>
      <c r="IE217" s="991"/>
      <c r="IF217" s="991"/>
      <c r="IG217" s="991"/>
      <c r="IH217" s="991"/>
      <c r="II217" s="991"/>
      <c r="IJ217" s="991"/>
      <c r="IK217" s="1022"/>
      <c r="IL217" s="991"/>
      <c r="IM217" s="991"/>
      <c r="IN217" s="1022"/>
      <c r="IO217" s="991"/>
      <c r="IP217" s="991"/>
      <c r="IQ217" s="991"/>
      <c r="IR217" s="991"/>
      <c r="IS217" s="991"/>
      <c r="IT217" s="1022"/>
      <c r="IU217" s="991"/>
      <c r="IV217" s="991"/>
      <c r="IW217" s="991"/>
      <c r="IX217" s="991"/>
      <c r="IY217" s="991"/>
      <c r="IZ217" s="991"/>
      <c r="JA217" s="991"/>
      <c r="JB217" s="991"/>
      <c r="JC217" s="991"/>
      <c r="JD217" s="991"/>
      <c r="JE217" s="991"/>
      <c r="JF217" s="991"/>
      <c r="JG217" s="125"/>
      <c r="JH217" s="125"/>
      <c r="JI217" s="125"/>
      <c r="JJ217" s="993"/>
      <c r="JK217" s="993"/>
      <c r="JL217" s="993"/>
      <c r="JM217" s="993"/>
      <c r="JN217" s="993"/>
      <c r="JO217" s="993"/>
      <c r="JP217" s="993"/>
      <c r="JQ217" s="993"/>
      <c r="JR217" s="993"/>
      <c r="JS217" s="993"/>
      <c r="JT217" s="993"/>
      <c r="JU217" s="993"/>
      <c r="JV217" s="993"/>
      <c r="JW217" s="993"/>
      <c r="JX217" s="993"/>
      <c r="JY217" s="993"/>
      <c r="JZ217" s="993"/>
      <c r="KA217" s="993"/>
      <c r="KB217" s="993"/>
      <c r="KC217" s="993"/>
      <c r="KD217" s="993"/>
      <c r="KE217" s="993"/>
      <c r="KF217" s="993"/>
      <c r="KG217" s="993"/>
      <c r="KH217" s="993"/>
      <c r="KI217" s="993"/>
      <c r="KJ217" s="993"/>
      <c r="KK217" s="993"/>
      <c r="KL217" s="993"/>
      <c r="KM217" s="993"/>
      <c r="KN217" s="993"/>
      <c r="KO217" s="993"/>
      <c r="KP217" s="993"/>
      <c r="KQ217" s="993"/>
      <c r="KR217" s="993"/>
      <c r="KS217" s="993"/>
      <c r="KT217" s="993"/>
      <c r="KU217" s="993"/>
      <c r="KV217" s="993"/>
      <c r="KW217" s="993"/>
      <c r="KX217" s="993"/>
      <c r="KY217" s="993"/>
      <c r="KZ217" s="993"/>
      <c r="LA217" s="993"/>
      <c r="LB217" s="993"/>
      <c r="LC217" s="993"/>
      <c r="LD217" s="993"/>
      <c r="LE217" s="125"/>
      <c r="LF217" s="175"/>
      <c r="LG217" s="175"/>
      <c r="LH217" s="175"/>
      <c r="LI217" s="175"/>
      <c r="LJ217" s="175"/>
      <c r="LK217" s="175"/>
      <c r="LL217" s="175"/>
      <c r="LM217" s="175"/>
      <c r="LN217" s="175"/>
      <c r="LO217" s="175"/>
      <c r="LP217" s="175"/>
      <c r="LQ217" s="175"/>
      <c r="LR217" s="175"/>
      <c r="LS217" s="175"/>
      <c r="LT217" s="175"/>
      <c r="LU217" s="175"/>
      <c r="LV217" s="175"/>
      <c r="LW217" s="175"/>
      <c r="LX217" s="175"/>
      <c r="LY217" s="183"/>
      <c r="LZ217" s="183"/>
    </row>
    <row r="218" spans="1:338" s="1351" customFormat="1" ht="14.45" customHeight="1">
      <c r="A218" s="209">
        <v>129</v>
      </c>
      <c r="B218" s="209">
        <f>COUNTIFS($D$3:D218,D218,$F$3:F218,F218)</f>
        <v>1</v>
      </c>
      <c r="C218" s="1338">
        <v>6485</v>
      </c>
      <c r="D218" s="532" t="s">
        <v>1582</v>
      </c>
      <c r="E218" s="164" t="s">
        <v>1085</v>
      </c>
      <c r="F218" s="1339">
        <v>470808408</v>
      </c>
      <c r="G218" s="164">
        <v>70</v>
      </c>
      <c r="H218" s="532" t="s">
        <v>1583</v>
      </c>
      <c r="I218" s="1370" t="s">
        <v>476</v>
      </c>
      <c r="J218" s="1392" t="s">
        <v>1501</v>
      </c>
      <c r="K218" s="878" t="s">
        <v>478</v>
      </c>
      <c r="L218" s="164">
        <v>8</v>
      </c>
      <c r="M218" s="164">
        <v>3</v>
      </c>
      <c r="N218" s="164"/>
      <c r="O218" s="125"/>
      <c r="P218" s="553"/>
      <c r="Q218" s="553"/>
      <c r="R218" s="553"/>
      <c r="S218" s="547" t="s">
        <v>550</v>
      </c>
      <c r="T218" s="547" t="s">
        <v>641</v>
      </c>
      <c r="U218" s="639" t="s">
        <v>616</v>
      </c>
      <c r="V218" s="547" t="s">
        <v>481</v>
      </c>
      <c r="W218" s="640" t="s">
        <v>642</v>
      </c>
      <c r="X218" s="547" t="s">
        <v>481</v>
      </c>
      <c r="Y218" s="547" t="s">
        <v>643</v>
      </c>
      <c r="Z218" s="1007"/>
      <c r="AA218" s="125"/>
      <c r="AB218" s="337" t="s">
        <v>481</v>
      </c>
      <c r="AC218" s="1013"/>
      <c r="AD218" s="1013"/>
      <c r="AE218" s="1013"/>
      <c r="AF218" s="1013"/>
      <c r="AG218" s="1018" t="s">
        <v>768</v>
      </c>
      <c r="AH218" s="1009"/>
      <c r="AI218" s="149" t="s">
        <v>487</v>
      </c>
      <c r="AJ218" s="149"/>
      <c r="AK218" s="134" t="s">
        <v>487</v>
      </c>
      <c r="AL218" s="149"/>
      <c r="AM218" s="122"/>
      <c r="AN218" s="122">
        <v>5</v>
      </c>
      <c r="AO218" s="1024">
        <v>24.7</v>
      </c>
      <c r="AP218" s="137">
        <v>29.9</v>
      </c>
      <c r="AQ218" s="138">
        <v>45.1</v>
      </c>
      <c r="AR218" s="139">
        <f t="shared" si="107"/>
        <v>99.699999999999989</v>
      </c>
      <c r="AS218" s="140">
        <f t="shared" si="108"/>
        <v>0.82608695652173914</v>
      </c>
      <c r="AT218" s="141">
        <f t="shared" si="109"/>
        <v>37.256521739130434</v>
      </c>
      <c r="AU218" s="142">
        <f t="shared" si="110"/>
        <v>0.32933333333333331</v>
      </c>
      <c r="AV218" s="145">
        <f>AW218*AO218/100</f>
        <v>19.043699999999998</v>
      </c>
      <c r="AW218" s="149">
        <v>77.099999999999994</v>
      </c>
      <c r="AX218" s="149" t="s">
        <v>487</v>
      </c>
      <c r="AY218" s="149" t="s">
        <v>487</v>
      </c>
      <c r="AZ218" s="149" t="s">
        <v>487</v>
      </c>
      <c r="BA218" s="146" t="s">
        <v>487</v>
      </c>
      <c r="BB218" s="147"/>
      <c r="BC218" s="148"/>
      <c r="BD218" s="148"/>
      <c r="BE218" s="122"/>
      <c r="BF218" s="122"/>
      <c r="BG218" s="145"/>
      <c r="BH218" s="122"/>
      <c r="BI218" s="147"/>
      <c r="BJ218" s="328">
        <v>76</v>
      </c>
      <c r="BK218" s="328">
        <v>23.3</v>
      </c>
      <c r="BL218" s="306">
        <v>3.2618025751072959</v>
      </c>
      <c r="BM218" s="155">
        <v>1.99</v>
      </c>
      <c r="BN218" s="153">
        <f>BM218*100/AO218</f>
        <v>8.0566801619433193</v>
      </c>
      <c r="BO218" s="152">
        <v>4.2510121457489882</v>
      </c>
      <c r="BP218" s="143"/>
      <c r="BQ218" s="1030"/>
      <c r="BR218" s="152"/>
      <c r="BS218" s="289"/>
      <c r="BT218" s="154"/>
      <c r="BU218" s="152"/>
      <c r="BV218" s="154"/>
      <c r="BW218" s="1128"/>
      <c r="BX218" s="154"/>
      <c r="BY218" s="154"/>
      <c r="BZ218" s="154"/>
      <c r="CA218" s="154"/>
      <c r="CB218" s="154"/>
      <c r="CC218" s="154"/>
      <c r="CD218" s="154"/>
      <c r="CE218" s="151"/>
      <c r="CF218" s="156"/>
      <c r="CG218" s="151"/>
      <c r="CH218" s="151"/>
      <c r="CI218" s="151"/>
      <c r="CJ218" s="151"/>
      <c r="CK218" s="122"/>
      <c r="CL218" s="122"/>
      <c r="CM218" s="145"/>
      <c r="CN218" s="145"/>
      <c r="CO218" s="145"/>
      <c r="CP218" s="148"/>
      <c r="CQ218" s="122"/>
      <c r="CR218" s="122"/>
      <c r="CS218" s="122"/>
      <c r="CT218" s="145"/>
      <c r="CU218" s="145"/>
      <c r="CV218" s="145"/>
      <c r="CW218" s="145"/>
      <c r="CX218" s="145"/>
      <c r="CY218" s="149"/>
      <c r="CZ218" s="145">
        <v>0.75155351479748012</v>
      </c>
      <c r="DA218" s="149">
        <v>3</v>
      </c>
      <c r="DB218" s="149" t="s">
        <v>1237</v>
      </c>
      <c r="DC218" s="159"/>
      <c r="DD218" s="159"/>
      <c r="DE218" s="308"/>
      <c r="DF218" s="308"/>
      <c r="DG218" s="308"/>
      <c r="DH218" s="579"/>
      <c r="DI218" s="1342" t="s">
        <v>489</v>
      </c>
      <c r="DJ218" s="1414" t="s">
        <v>768</v>
      </c>
      <c r="DK218" s="162">
        <v>2</v>
      </c>
      <c r="DL218" s="163" t="s">
        <v>476</v>
      </c>
      <c r="DM218" s="163" t="s">
        <v>476</v>
      </c>
      <c r="DN218" s="164" t="s">
        <v>516</v>
      </c>
      <c r="DO218" s="163">
        <v>0</v>
      </c>
      <c r="DP218" s="1393">
        <v>42866</v>
      </c>
      <c r="DQ218" s="163">
        <v>1</v>
      </c>
      <c r="DR218" s="165" t="s">
        <v>490</v>
      </c>
      <c r="DS218" s="125" t="s">
        <v>490</v>
      </c>
      <c r="DT218" s="125" t="s">
        <v>490</v>
      </c>
      <c r="DU218" s="125" t="s">
        <v>490</v>
      </c>
      <c r="DV218" s="125" t="s">
        <v>490</v>
      </c>
      <c r="DW218" s="125" t="s">
        <v>490</v>
      </c>
      <c r="DX218" s="125" t="s">
        <v>490</v>
      </c>
      <c r="DY218" s="125" t="s">
        <v>490</v>
      </c>
      <c r="DZ218" s="125" t="s">
        <v>490</v>
      </c>
      <c r="EA218" s="125" t="s">
        <v>490</v>
      </c>
      <c r="EB218" s="122"/>
      <c r="EC218" s="163">
        <v>3</v>
      </c>
      <c r="ED218" s="163">
        <v>3</v>
      </c>
      <c r="EE218" s="166">
        <v>8</v>
      </c>
      <c r="EF218" s="163">
        <v>10</v>
      </c>
      <c r="EG218" s="163">
        <v>2</v>
      </c>
      <c r="EH218" s="163">
        <v>1</v>
      </c>
      <c r="EI218" s="163">
        <v>168</v>
      </c>
      <c r="EJ218" s="163">
        <v>104</v>
      </c>
      <c r="EK218" s="167">
        <f>EJ218/(EI218*EI218*0.01*0.01)</f>
        <v>36.848072562358276</v>
      </c>
      <c r="EL218" s="163">
        <v>3</v>
      </c>
      <c r="EM218" s="1344" t="s">
        <v>490</v>
      </c>
      <c r="EN218" s="169">
        <v>3</v>
      </c>
      <c r="EO218" s="163">
        <v>2</v>
      </c>
      <c r="EP218" s="163" t="s">
        <v>490</v>
      </c>
      <c r="EQ218" s="1344" t="s">
        <v>490</v>
      </c>
      <c r="ER218" s="580">
        <v>6485</v>
      </c>
      <c r="ES218" s="125"/>
      <c r="ET218" s="125"/>
      <c r="EU218" s="125"/>
      <c r="EV218" s="125"/>
      <c r="EW218" s="414"/>
      <c r="EX218" s="642"/>
      <c r="EY218" s="643"/>
      <c r="EZ218" s="165"/>
      <c r="FA218" s="125"/>
      <c r="FB218" s="125"/>
      <c r="FC218" s="125"/>
      <c r="FD218" s="398"/>
      <c r="FE218" s="185"/>
      <c r="FF218" s="185"/>
      <c r="FG218" s="644"/>
      <c r="FH218" s="614"/>
      <c r="FI218" s="590"/>
      <c r="FJ218" s="606" t="s">
        <v>481</v>
      </c>
      <c r="FK218" s="1125"/>
      <c r="FL218" s="133"/>
      <c r="FM218" s="122"/>
      <c r="FN218" s="171"/>
      <c r="FO218" s="133"/>
      <c r="FP218" s="172"/>
      <c r="FQ218" s="366" t="s">
        <v>487</v>
      </c>
      <c r="FR218" s="133"/>
      <c r="FS218" s="133"/>
      <c r="FT218" s="175"/>
      <c r="FU218" s="175"/>
      <c r="FV218" s="175"/>
      <c r="FW218" s="125">
        <v>0</v>
      </c>
      <c r="FX218" s="125">
        <v>7</v>
      </c>
      <c r="FY218" s="125">
        <v>0</v>
      </c>
      <c r="FZ218" s="175"/>
      <c r="GA218" s="125">
        <v>1</v>
      </c>
      <c r="GB218" s="419">
        <v>42835</v>
      </c>
      <c r="GC218" s="183" t="s">
        <v>1584</v>
      </c>
      <c r="GD218" s="125">
        <v>1</v>
      </c>
      <c r="GE218" s="419">
        <v>42866</v>
      </c>
      <c r="GF218" s="389" t="s">
        <v>1585</v>
      </c>
      <c r="GG218" s="125"/>
      <c r="GH218" s="175"/>
      <c r="GI218" s="183" t="s">
        <v>1586</v>
      </c>
      <c r="GJ218" s="1394">
        <f>DATEDIF(DP218,GK218,"m")</f>
        <v>0</v>
      </c>
      <c r="GK218" s="1281">
        <v>42866</v>
      </c>
      <c r="GL218" s="1395" t="s">
        <v>1534</v>
      </c>
      <c r="GM218" s="1348"/>
      <c r="GN218" s="1147"/>
      <c r="GO218" s="125"/>
      <c r="GP218" s="179">
        <v>0.26209438688411796</v>
      </c>
      <c r="GQ218" s="125"/>
      <c r="GR218" s="991"/>
      <c r="GS218" s="992">
        <v>0.68</v>
      </c>
      <c r="GT218" s="991"/>
      <c r="GU218" s="122"/>
      <c r="GV218" s="125"/>
      <c r="GW218" s="125"/>
      <c r="GX218" s="125"/>
      <c r="GY218" s="125"/>
      <c r="GZ218" s="125"/>
      <c r="HA218" s="125"/>
      <c r="HB218" s="125"/>
      <c r="HC218" s="125"/>
      <c r="HD218" s="125"/>
      <c r="HE218" s="125"/>
      <c r="HF218" s="125"/>
      <c r="HG218" s="125"/>
      <c r="HH218" s="125"/>
      <c r="HI218" s="991"/>
      <c r="HJ218" s="991"/>
      <c r="HK218" s="991"/>
      <c r="HL218" s="991"/>
      <c r="HM218" s="991"/>
      <c r="HN218" s="991"/>
      <c r="HO218" s="1022"/>
      <c r="HP218" s="1022"/>
      <c r="HQ218" s="991"/>
      <c r="HR218" s="991"/>
      <c r="HS218" s="991"/>
      <c r="HT218" s="991"/>
      <c r="HU218" s="991"/>
      <c r="HV218" s="991"/>
      <c r="HW218" s="991"/>
      <c r="HX218" s="991"/>
      <c r="HY218" s="991"/>
      <c r="HZ218" s="991"/>
      <c r="IA218" s="991"/>
      <c r="IB218" s="1022"/>
      <c r="IC218" s="991"/>
      <c r="ID218" s="991"/>
      <c r="IE218" s="991"/>
      <c r="IF218" s="991"/>
      <c r="IG218" s="1022"/>
      <c r="IH218" s="991"/>
      <c r="II218" s="991"/>
      <c r="IJ218" s="991"/>
      <c r="IK218" s="1022"/>
      <c r="IL218" s="991"/>
      <c r="IM218" s="991"/>
      <c r="IN218" s="1022"/>
      <c r="IO218" s="991"/>
      <c r="IP218" s="991"/>
      <c r="IQ218" s="991"/>
      <c r="IR218" s="991"/>
      <c r="IS218" s="991"/>
      <c r="IT218" s="1022"/>
      <c r="IU218" s="991"/>
      <c r="IV218" s="991"/>
      <c r="IW218" s="991"/>
      <c r="IX218" s="991"/>
      <c r="IY218" s="991"/>
      <c r="IZ218" s="991"/>
      <c r="JA218" s="991"/>
      <c r="JB218" s="991"/>
      <c r="JC218" s="991"/>
      <c r="JD218" s="991"/>
      <c r="JE218" s="991"/>
      <c r="JF218" s="991"/>
      <c r="JG218" s="164" t="s">
        <v>2059</v>
      </c>
      <c r="JH218" s="164" t="s">
        <v>2130</v>
      </c>
      <c r="JI218" s="164">
        <v>1.2</v>
      </c>
      <c r="JJ218" s="993"/>
      <c r="JK218" s="993"/>
      <c r="JL218" s="993"/>
      <c r="JM218" s="993"/>
      <c r="JN218" s="993"/>
      <c r="JO218" s="993"/>
      <c r="JP218" s="993"/>
      <c r="JQ218" s="993"/>
      <c r="JR218" s="993"/>
      <c r="JS218" s="993"/>
      <c r="JT218" s="993"/>
      <c r="JU218" s="993"/>
      <c r="JV218" s="993"/>
      <c r="JW218" s="993"/>
      <c r="JX218" s="993"/>
      <c r="JY218" s="993"/>
      <c r="JZ218" s="993"/>
      <c r="KA218" s="993"/>
      <c r="KB218" s="993"/>
      <c r="KC218" s="993"/>
      <c r="KD218" s="993"/>
      <c r="KE218" s="993"/>
      <c r="KF218" s="993"/>
      <c r="KG218" s="993"/>
      <c r="KH218" s="993"/>
      <c r="KI218" s="993"/>
      <c r="KJ218" s="993"/>
      <c r="KK218" s="993"/>
      <c r="KL218" s="993"/>
      <c r="KM218" s="993"/>
      <c r="KN218" s="993"/>
      <c r="KO218" s="993"/>
      <c r="KP218" s="993"/>
      <c r="KQ218" s="993"/>
      <c r="KR218" s="993"/>
      <c r="KS218" s="993"/>
      <c r="KT218" s="993"/>
      <c r="KU218" s="993"/>
      <c r="KV218" s="993"/>
      <c r="KW218" s="993"/>
      <c r="KX218" s="993"/>
      <c r="KY218" s="993"/>
      <c r="KZ218" s="993"/>
      <c r="LA218" s="993"/>
      <c r="LB218" s="993"/>
      <c r="LC218" s="993"/>
      <c r="LD218" s="993"/>
      <c r="LE218" s="164" t="s">
        <v>2131</v>
      </c>
      <c r="LF218" s="164" t="s">
        <v>2085</v>
      </c>
      <c r="LG218" s="164">
        <v>1</v>
      </c>
      <c r="LH218" s="164" t="s">
        <v>2085</v>
      </c>
      <c r="LI218" s="164" t="s">
        <v>2085</v>
      </c>
      <c r="LJ218" s="164" t="s">
        <v>484</v>
      </c>
      <c r="LK218" s="164" t="s">
        <v>484</v>
      </c>
      <c r="LL218" s="164" t="s">
        <v>484</v>
      </c>
      <c r="LM218" s="164">
        <v>0</v>
      </c>
      <c r="LN218" s="164" t="s">
        <v>2085</v>
      </c>
      <c r="LO218" s="164"/>
      <c r="LP218" s="164"/>
      <c r="LQ218" s="164"/>
      <c r="LR218" s="878"/>
      <c r="LS218" s="878"/>
      <c r="LT218" s="1447">
        <v>7</v>
      </c>
      <c r="LU218" s="878"/>
      <c r="LV218" s="878"/>
      <c r="LW218" s="878"/>
      <c r="LX218" s="878" t="s">
        <v>484</v>
      </c>
      <c r="LY218" s="878" t="s">
        <v>2085</v>
      </c>
      <c r="LZ218" s="878" t="s">
        <v>2085</v>
      </c>
    </row>
    <row r="219" spans="1:338" ht="14.45" hidden="1" customHeight="1">
      <c r="A219" s="122">
        <v>57</v>
      </c>
      <c r="B219" s="122">
        <f>COUNTIFS($D$3:D219,D219,$F$3:F219,F219)</f>
        <v>2</v>
      </c>
      <c r="C219" s="839">
        <v>5075</v>
      </c>
      <c r="D219" s="398" t="s">
        <v>1559</v>
      </c>
      <c r="E219" s="125" t="s">
        <v>557</v>
      </c>
      <c r="F219" s="187">
        <v>480112402</v>
      </c>
      <c r="G219" s="125">
        <v>68</v>
      </c>
      <c r="H219" s="398" t="s">
        <v>1560</v>
      </c>
      <c r="I219" s="572"/>
      <c r="J219" s="504"/>
      <c r="K219" s="828" t="s">
        <v>478</v>
      </c>
      <c r="L219" s="188">
        <v>6</v>
      </c>
      <c r="M219" s="188">
        <v>1</v>
      </c>
      <c r="N219" s="125"/>
      <c r="O219" s="125"/>
      <c r="P219" s="553"/>
      <c r="Q219" s="553"/>
      <c r="R219" s="553"/>
      <c r="S219" s="547"/>
      <c r="T219" s="547"/>
      <c r="U219" s="639"/>
      <c r="V219" s="547"/>
      <c r="W219" s="640"/>
      <c r="X219" s="547"/>
      <c r="Y219" s="547"/>
      <c r="Z219" s="1007"/>
      <c r="AA219" s="125"/>
      <c r="AB219" s="125"/>
      <c r="AC219" s="991"/>
      <c r="AD219" s="991"/>
      <c r="AE219" s="991"/>
      <c r="AF219" s="991"/>
      <c r="AG219" s="1017"/>
      <c r="AH219" s="1009"/>
      <c r="AJ219" s="145">
        <v>22.6</v>
      </c>
      <c r="AK219" s="134"/>
      <c r="AM219" s="135"/>
      <c r="AO219" s="1025">
        <v>23.2</v>
      </c>
      <c r="AP219" s="137">
        <v>44.8</v>
      </c>
      <c r="AQ219" s="829">
        <v>25.1</v>
      </c>
      <c r="AR219" s="139">
        <f t="shared" si="107"/>
        <v>93.1</v>
      </c>
      <c r="AS219" s="140">
        <f t="shared" si="108"/>
        <v>0.5178571428571429</v>
      </c>
      <c r="AT219" s="141">
        <f t="shared" si="109"/>
        <v>12.998214285714287</v>
      </c>
      <c r="AU219" s="142">
        <f t="shared" si="110"/>
        <v>0.33190271816881256</v>
      </c>
      <c r="AV219" s="149" t="s">
        <v>487</v>
      </c>
      <c r="AW219" s="145" t="s">
        <v>487</v>
      </c>
      <c r="AX219" s="144" t="s">
        <v>487</v>
      </c>
      <c r="AY219" s="122" t="s">
        <v>487</v>
      </c>
      <c r="AZ219" s="143" t="s">
        <v>487</v>
      </c>
      <c r="BA219" s="146" t="s">
        <v>487</v>
      </c>
      <c r="BB219" s="205">
        <v>0.19</v>
      </c>
      <c r="BC219" s="148"/>
      <c r="BD219" s="148"/>
      <c r="BG219" s="145"/>
      <c r="BH219" s="143"/>
      <c r="BI219" s="234">
        <v>0.59999999999999987</v>
      </c>
      <c r="BJ219" s="143" t="s">
        <v>487</v>
      </c>
      <c r="BK219" s="143" t="s">
        <v>487</v>
      </c>
      <c r="BL219" s="150" t="s">
        <v>487</v>
      </c>
      <c r="BM219" s="206" t="s">
        <v>487</v>
      </c>
      <c r="BN219" s="122" t="s">
        <v>487</v>
      </c>
      <c r="BO219" s="838" t="s">
        <v>487</v>
      </c>
      <c r="BP219" s="143"/>
      <c r="BQ219" s="1030"/>
      <c r="BR219" s="152"/>
      <c r="BS219" s="153">
        <f>BX219+BZ219</f>
        <v>66.22</v>
      </c>
      <c r="BT219" s="154"/>
      <c r="BU219" s="152"/>
      <c r="BV219" s="154"/>
      <c r="BW219" s="1039">
        <f>BY219+CA219+CC219</f>
        <v>43.957759999999993</v>
      </c>
      <c r="BX219" s="154">
        <v>8.92</v>
      </c>
      <c r="BY219" s="786">
        <f>BX219*AP219/100</f>
        <v>3.9961599999999997</v>
      </c>
      <c r="BZ219" s="154">
        <v>57.3</v>
      </c>
      <c r="CA219" s="786">
        <f>BZ219*AP219/100</f>
        <v>25.670399999999994</v>
      </c>
      <c r="CB219" s="154">
        <v>31.9</v>
      </c>
      <c r="CC219" s="786">
        <f>CB219*AP219/100</f>
        <v>14.291199999999998</v>
      </c>
      <c r="CD219" s="405">
        <v>2.8</v>
      </c>
      <c r="CE219" s="143"/>
      <c r="CF219"/>
      <c r="CL219" s="157">
        <f>BX219/BZ219</f>
        <v>0.1556719022687609</v>
      </c>
      <c r="CM219" s="145"/>
      <c r="CN219" s="145"/>
      <c r="CO219" s="145"/>
      <c r="CP219" s="148"/>
      <c r="CS219" s="145"/>
      <c r="CT219" s="145"/>
      <c r="CU219" s="145"/>
      <c r="CV219" s="145"/>
      <c r="CW219" s="145"/>
      <c r="CX219" s="145"/>
      <c r="CY219" s="149"/>
      <c r="CZ219" s="145"/>
      <c r="DA219" s="149">
        <v>3</v>
      </c>
      <c r="DB219" s="158" t="s">
        <v>488</v>
      </c>
      <c r="DE219" s="125"/>
      <c r="DF219" s="125"/>
      <c r="DG219" s="125"/>
      <c r="DH219" s="414"/>
      <c r="DI219" s="160" t="s">
        <v>489</v>
      </c>
      <c r="DJ219" s="830"/>
      <c r="DK219" s="166">
        <v>2</v>
      </c>
      <c r="DL219" s="166" t="s">
        <v>476</v>
      </c>
      <c r="DM219" s="166"/>
      <c r="DN219" s="166">
        <v>0</v>
      </c>
      <c r="DO219" s="166">
        <v>0</v>
      </c>
      <c r="DP219" s="1276">
        <v>42667</v>
      </c>
      <c r="DQ219" s="166">
        <v>1</v>
      </c>
      <c r="DR219" s="165" t="s">
        <v>490</v>
      </c>
      <c r="DS219" s="125" t="s">
        <v>490</v>
      </c>
      <c r="DT219" s="125" t="s">
        <v>490</v>
      </c>
      <c r="DU219" s="125" t="s">
        <v>490</v>
      </c>
      <c r="DV219" s="125" t="s">
        <v>490</v>
      </c>
      <c r="DW219" s="125" t="s">
        <v>490</v>
      </c>
      <c r="DX219" s="125" t="s">
        <v>490</v>
      </c>
      <c r="DY219" s="125" t="s">
        <v>490</v>
      </c>
      <c r="DZ219" s="125" t="s">
        <v>490</v>
      </c>
      <c r="EA219" s="125" t="s">
        <v>490</v>
      </c>
      <c r="EC219" s="166">
        <v>3</v>
      </c>
      <c r="ED219" s="166">
        <v>1</v>
      </c>
      <c r="EE219" s="166">
        <v>6</v>
      </c>
      <c r="EF219" s="166"/>
      <c r="EG219" s="166">
        <v>2</v>
      </c>
      <c r="EH219" s="166">
        <v>1</v>
      </c>
      <c r="EI219" s="166">
        <v>175</v>
      </c>
      <c r="EJ219" s="166">
        <v>95</v>
      </c>
      <c r="EK219" s="167">
        <f>EJ219/(EI219*EI219*0.01*0.01)</f>
        <v>31.020408163265305</v>
      </c>
      <c r="EL219" s="166">
        <v>2</v>
      </c>
      <c r="EM219" s="168" t="s">
        <v>490</v>
      </c>
      <c r="EN219" s="166">
        <v>4</v>
      </c>
      <c r="EO219" s="166">
        <v>2</v>
      </c>
      <c r="EP219" s="166">
        <v>4</v>
      </c>
      <c r="EQ219" s="293"/>
      <c r="ER219" s="833">
        <v>5075</v>
      </c>
      <c r="ES219" s="892"/>
      <c r="ET219" s="892"/>
      <c r="EU219" s="892"/>
      <c r="EV219" s="892"/>
      <c r="EW219" s="893"/>
      <c r="EX219" s="894"/>
      <c r="EY219" s="895"/>
      <c r="EZ219" s="896"/>
      <c r="FA219" s="892"/>
      <c r="FB219" s="892"/>
      <c r="FC219" s="892"/>
      <c r="FD219" s="892"/>
      <c r="FE219" s="897"/>
      <c r="FF219" s="898"/>
      <c r="FG219" s="899"/>
      <c r="FH219" s="900"/>
      <c r="FI219" s="834"/>
      <c r="FJ219" s="835"/>
      <c r="FK219" s="1208"/>
      <c r="FL219" s="836"/>
      <c r="FM219" s="836"/>
      <c r="FP219" s="145">
        <v>22.6</v>
      </c>
      <c r="FQ219" s="366" t="s">
        <v>487</v>
      </c>
      <c r="FR219" s="133"/>
      <c r="FS219" s="133"/>
      <c r="GF219" s="175"/>
      <c r="GJ219" s="1278">
        <f>DATEDIF(DP219,GK219,"m")</f>
        <v>0</v>
      </c>
      <c r="GK219" s="1279">
        <v>42667</v>
      </c>
      <c r="GL219" s="1280" t="s">
        <v>1534</v>
      </c>
      <c r="GM219" s="177"/>
      <c r="GN219" s="1147"/>
      <c r="GR219" s="991"/>
      <c r="GS219" s="991"/>
      <c r="GT219" s="991"/>
      <c r="GU219" s="122"/>
      <c r="HI219" s="991"/>
      <c r="HJ219" s="991"/>
      <c r="HK219" s="991"/>
      <c r="HL219" s="991"/>
      <c r="HM219" s="991"/>
      <c r="HN219" s="991"/>
      <c r="HO219" s="1022"/>
      <c r="HP219" s="1022"/>
      <c r="HQ219" s="991"/>
      <c r="HR219" s="991"/>
      <c r="HS219" s="991"/>
      <c r="HT219" s="991"/>
      <c r="HU219" s="991"/>
      <c r="HV219" s="991"/>
      <c r="HW219" s="991"/>
      <c r="HX219" s="991"/>
      <c r="HY219" s="991"/>
      <c r="HZ219" s="991"/>
      <c r="IA219" s="991"/>
      <c r="IB219" s="1022"/>
      <c r="IC219" s="991"/>
      <c r="ID219" s="991"/>
      <c r="IE219" s="991"/>
      <c r="IF219" s="991"/>
      <c r="IG219" s="991"/>
      <c r="IH219" s="991"/>
      <c r="II219" s="991"/>
      <c r="IJ219" s="991"/>
      <c r="IK219" s="1022"/>
      <c r="IL219" s="991"/>
      <c r="IM219" s="991"/>
      <c r="IN219" s="1022"/>
      <c r="IO219" s="991"/>
      <c r="IP219" s="991"/>
      <c r="IQ219" s="991"/>
      <c r="IR219" s="991"/>
      <c r="IS219" s="991"/>
      <c r="IT219" s="1022"/>
      <c r="IU219" s="991"/>
      <c r="IV219" s="991"/>
      <c r="IW219" s="991"/>
      <c r="IX219" s="991"/>
      <c r="IY219" s="991"/>
      <c r="IZ219" s="991"/>
      <c r="JA219" s="991"/>
      <c r="JB219" s="991"/>
      <c r="JC219" s="991"/>
      <c r="JD219" s="991"/>
      <c r="JE219" s="991"/>
      <c r="JF219" s="991"/>
      <c r="JG219" s="125"/>
      <c r="JH219" s="125"/>
      <c r="JI219" s="125"/>
      <c r="JJ219" s="993"/>
      <c r="JK219" s="993"/>
      <c r="JL219" s="1274"/>
      <c r="JM219" s="993"/>
      <c r="JN219" s="993"/>
      <c r="JO219" s="993"/>
      <c r="JP219" s="993"/>
      <c r="JQ219" s="993"/>
      <c r="JR219" s="993"/>
      <c r="JS219" s="993"/>
      <c r="JT219" s="993"/>
      <c r="JU219" s="993"/>
      <c r="JV219" s="993"/>
      <c r="JW219" s="993"/>
      <c r="JX219" s="993"/>
      <c r="JY219" s="993"/>
      <c r="JZ219" s="993"/>
      <c r="KA219" s="993"/>
      <c r="KB219" s="993"/>
      <c r="KC219" s="993"/>
      <c r="KD219" s="993"/>
      <c r="KE219" s="993"/>
      <c r="KF219" s="993"/>
      <c r="KG219" s="993"/>
      <c r="KH219" s="993"/>
      <c r="KI219" s="993"/>
      <c r="KJ219" s="993"/>
      <c r="KK219" s="993" t="s">
        <v>567</v>
      </c>
      <c r="KL219" s="993"/>
      <c r="KM219" s="993"/>
      <c r="KN219" s="993"/>
      <c r="KO219" s="993"/>
      <c r="KP219" s="993"/>
      <c r="KQ219" s="993"/>
      <c r="KR219" s="993"/>
      <c r="KS219" s="993"/>
      <c r="KT219" s="993"/>
      <c r="KU219" s="993"/>
      <c r="KV219" s="993"/>
      <c r="KW219" s="993"/>
      <c r="KX219" s="993"/>
      <c r="KY219" s="993"/>
      <c r="KZ219" s="993"/>
      <c r="LA219" s="993"/>
      <c r="LB219" s="993"/>
      <c r="LC219" s="993"/>
      <c r="LD219" s="993"/>
      <c r="LE219" s="125"/>
      <c r="LF219" s="125"/>
      <c r="LG219" s="125"/>
      <c r="LH219" s="125"/>
      <c r="LI219" s="125"/>
      <c r="LJ219" s="125"/>
      <c r="LK219" s="125"/>
      <c r="LL219" s="125"/>
      <c r="LM219" s="125"/>
      <c r="LN219" s="125"/>
      <c r="LO219" s="125"/>
      <c r="LP219" s="125"/>
      <c r="LQ219" s="125"/>
      <c r="LR219" s="175"/>
      <c r="LS219" s="175"/>
      <c r="LT219" s="175"/>
      <c r="LU219" s="175"/>
      <c r="LV219" s="175"/>
      <c r="LW219" s="175"/>
      <c r="LX219" s="175"/>
      <c r="LY219" s="183"/>
      <c r="LZ219" s="183"/>
    </row>
    <row r="220" spans="1:338" ht="14.45" hidden="1" customHeight="1">
      <c r="A220" s="122">
        <v>137</v>
      </c>
      <c r="B220" s="122">
        <f>COUNTIFS($D$3:D220,D220,$F$3:F220,F220)</f>
        <v>2</v>
      </c>
      <c r="C220" s="184">
        <v>8792</v>
      </c>
      <c r="D220" s="398" t="s">
        <v>1142</v>
      </c>
      <c r="E220" s="188" t="s">
        <v>1143</v>
      </c>
      <c r="F220" s="187">
        <v>6062131141</v>
      </c>
      <c r="G220" s="125">
        <v>58</v>
      </c>
      <c r="H220" s="398" t="s">
        <v>1246</v>
      </c>
      <c r="I220" s="503" t="s">
        <v>1247</v>
      </c>
      <c r="J220" s="504" t="s">
        <v>477</v>
      </c>
      <c r="K220" s="175" t="s">
        <v>478</v>
      </c>
      <c r="L220" s="125">
        <v>27</v>
      </c>
      <c r="M220" s="188" t="s">
        <v>921</v>
      </c>
      <c r="N220" s="188" t="s">
        <v>490</v>
      </c>
      <c r="O220" s="125"/>
      <c r="P220" s="188" t="s">
        <v>904</v>
      </c>
      <c r="Q220" s="125"/>
      <c r="R220" s="125"/>
      <c r="S220" s="617" t="s">
        <v>598</v>
      </c>
      <c r="T220" s="573" t="s">
        <v>523</v>
      </c>
      <c r="U220" s="574" t="s">
        <v>484</v>
      </c>
      <c r="V220" s="609" t="s">
        <v>599</v>
      </c>
      <c r="W220" s="530" t="s">
        <v>506</v>
      </c>
      <c r="X220" s="530" t="s">
        <v>484</v>
      </c>
      <c r="Y220" s="530" t="s">
        <v>484</v>
      </c>
      <c r="Z220" s="1096" t="s">
        <v>484</v>
      </c>
      <c r="AA220" s="611" t="s">
        <v>484</v>
      </c>
      <c r="AB220" s="125"/>
      <c r="AC220" s="1050"/>
      <c r="AD220" s="1121"/>
      <c r="AE220" s="992" t="s">
        <v>484</v>
      </c>
      <c r="AF220" s="991"/>
      <c r="AG220" s="1018" t="s">
        <v>485</v>
      </c>
      <c r="AH220" s="993"/>
      <c r="AK220" s="134">
        <v>6.67</v>
      </c>
      <c r="AO220" s="490">
        <v>12.1</v>
      </c>
      <c r="AP220" s="137">
        <v>79.2</v>
      </c>
      <c r="AQ220" s="138">
        <v>7</v>
      </c>
      <c r="AR220" s="139">
        <f t="shared" si="107"/>
        <v>98.3</v>
      </c>
      <c r="AS220" s="140">
        <f t="shared" si="108"/>
        <v>0.15277777777777776</v>
      </c>
      <c r="AT220" s="141">
        <f t="shared" si="109"/>
        <v>1.0694444444444444</v>
      </c>
      <c r="AU220" s="142">
        <f t="shared" si="110"/>
        <v>0.14037122969837587</v>
      </c>
      <c r="AV220" s="143">
        <v>11.119899999999999</v>
      </c>
      <c r="AW220" s="143">
        <f>95-AY220</f>
        <v>91.9</v>
      </c>
      <c r="AX220" s="144">
        <v>0.37509999999999999</v>
      </c>
      <c r="AY220" s="143">
        <v>3.1</v>
      </c>
      <c r="AZ220" s="149" t="s">
        <v>487</v>
      </c>
      <c r="BA220" s="204">
        <v>33.25</v>
      </c>
      <c r="BB220" s="207">
        <v>0.02</v>
      </c>
      <c r="BD220" s="320"/>
      <c r="BG220" s="145"/>
      <c r="BH220" s="135">
        <v>344.1269841269841</v>
      </c>
      <c r="BI220" s="234">
        <v>0.3</v>
      </c>
      <c r="BJ220" s="122">
        <v>30.5</v>
      </c>
      <c r="BK220" s="122">
        <v>68.2</v>
      </c>
      <c r="BL220" s="306">
        <v>0.4472140762463343</v>
      </c>
      <c r="BM220" s="206">
        <v>0</v>
      </c>
      <c r="BN220" s="153">
        <f>BM220*100/AO220</f>
        <v>0</v>
      </c>
      <c r="BO220" s="149" t="s">
        <v>487</v>
      </c>
      <c r="BP220" s="122">
        <v>21</v>
      </c>
      <c r="BQ220" s="991">
        <v>32.5</v>
      </c>
      <c r="BR220" s="174">
        <v>33244.444444444445</v>
      </c>
      <c r="BS220" s="153">
        <f>BX220+BZ220</f>
        <v>69.099999999999994</v>
      </c>
      <c r="BT220" s="145">
        <v>96.7</v>
      </c>
      <c r="BU220" s="174">
        <v>14970.256410256412</v>
      </c>
      <c r="BV220" s="145">
        <v>3.2999999999999972</v>
      </c>
      <c r="BW220" s="1039">
        <v>76.2</v>
      </c>
      <c r="BX220" s="145">
        <v>34.9</v>
      </c>
      <c r="BY220" s="145">
        <v>27.6</v>
      </c>
      <c r="BZ220" s="145">
        <v>34.200000000000003</v>
      </c>
      <c r="CA220" s="145">
        <v>27.1</v>
      </c>
      <c r="CB220" s="145">
        <v>27.1</v>
      </c>
      <c r="CC220" s="145">
        <v>21.5</v>
      </c>
      <c r="CD220" s="145">
        <v>0.61</v>
      </c>
      <c r="CJ220" s="122">
        <v>79.2</v>
      </c>
      <c r="CK220" s="135">
        <v>6589.090909090909</v>
      </c>
      <c r="CL220" s="143">
        <f>BX220/BZ220</f>
        <v>1.0204678362573099</v>
      </c>
      <c r="CM220" s="145"/>
      <c r="CN220" s="145"/>
      <c r="CO220" s="145"/>
      <c r="CP220" s="320"/>
      <c r="CT220" s="145"/>
      <c r="CU220" s="145"/>
      <c r="CV220" s="145"/>
      <c r="CW220" s="145"/>
      <c r="CX220" s="145"/>
      <c r="CY220" s="209"/>
      <c r="CZ220" s="145"/>
      <c r="DA220" s="209"/>
      <c r="DB220" s="237" t="s">
        <v>300</v>
      </c>
      <c r="DE220" s="125"/>
      <c r="DF220" s="125"/>
      <c r="DG220" s="125"/>
      <c r="DH220" s="414"/>
      <c r="DI220" s="296" t="s">
        <v>515</v>
      </c>
      <c r="DJ220" s="220" t="s">
        <v>485</v>
      </c>
      <c r="DK220" s="162">
        <v>2</v>
      </c>
      <c r="DL220" s="166"/>
      <c r="DM220" s="166"/>
      <c r="DN220" s="164">
        <v>0</v>
      </c>
      <c r="DO220" s="166"/>
      <c r="DP220" s="166"/>
      <c r="DQ220" s="166"/>
      <c r="DR220" s="165" t="s">
        <v>490</v>
      </c>
      <c r="DS220" s="125" t="s">
        <v>490</v>
      </c>
      <c r="DT220" s="125">
        <v>178</v>
      </c>
      <c r="DU220" s="125">
        <v>19.100000000000001</v>
      </c>
      <c r="DV220" s="125">
        <v>80.900000000000006</v>
      </c>
      <c r="DW220" s="125" t="s">
        <v>490</v>
      </c>
      <c r="DX220" s="125" t="s">
        <v>490</v>
      </c>
      <c r="DY220" s="125" t="s">
        <v>490</v>
      </c>
      <c r="DZ220" s="125" t="s">
        <v>490</v>
      </c>
      <c r="EA220" s="125">
        <v>0</v>
      </c>
      <c r="EC220" s="166"/>
      <c r="ED220" s="166" t="s">
        <v>921</v>
      </c>
      <c r="EE220" s="166">
        <v>27</v>
      </c>
      <c r="EF220" s="166"/>
      <c r="EG220" s="163">
        <v>3</v>
      </c>
      <c r="EH220" s="166">
        <v>1</v>
      </c>
      <c r="EI220" s="166">
        <v>160</v>
      </c>
      <c r="EJ220" s="166">
        <v>60</v>
      </c>
      <c r="EK220" s="167">
        <f>EJ220/(EI220*EI220*0.01*0.01)</f>
        <v>23.4375</v>
      </c>
      <c r="EL220" s="166">
        <v>2</v>
      </c>
      <c r="EM220" s="166" t="s">
        <v>490</v>
      </c>
      <c r="EN220" s="166">
        <v>0</v>
      </c>
      <c r="EO220" s="166">
        <v>0</v>
      </c>
      <c r="EP220" s="166">
        <v>4</v>
      </c>
      <c r="EQ220" s="1230">
        <v>43200</v>
      </c>
      <c r="ER220" s="506">
        <v>8792</v>
      </c>
      <c r="ES220" s="611">
        <v>75</v>
      </c>
      <c r="ET220" s="611">
        <v>10953</v>
      </c>
      <c r="EU220" s="611">
        <v>2</v>
      </c>
      <c r="EV220" s="600">
        <v>292.08</v>
      </c>
      <c r="EW220" s="612">
        <v>2837</v>
      </c>
      <c r="EX220" s="613">
        <v>75.653333333333336</v>
      </c>
      <c r="EY220" s="563">
        <v>2042.64</v>
      </c>
      <c r="EZ220" s="252">
        <v>40</v>
      </c>
      <c r="FA220" s="619">
        <v>34013</v>
      </c>
      <c r="FB220" s="619">
        <v>1000</v>
      </c>
      <c r="FC220" s="175"/>
      <c r="FD220" s="620">
        <v>850.32500000000005</v>
      </c>
      <c r="FE220" s="621">
        <v>850.32500000000005</v>
      </c>
      <c r="FF220" s="622">
        <v>2.4021873989357014</v>
      </c>
      <c r="FG220" s="566"/>
      <c r="FH220" s="614"/>
      <c r="FI220" s="518"/>
      <c r="FJ220" s="519"/>
      <c r="FK220" s="1017"/>
      <c r="FL220" s="1009"/>
      <c r="FM220" s="172">
        <v>25.901579475942665</v>
      </c>
      <c r="FN220" s="213">
        <f>EX220/1000</f>
        <v>7.5653333333333336E-2</v>
      </c>
      <c r="FP220" s="172">
        <v>25.901579475942665</v>
      </c>
      <c r="FQ220" s="213">
        <v>7.5653333333333336E-2</v>
      </c>
      <c r="FR220" s="222">
        <f>DT220/EX220</f>
        <v>2.3528375044060628</v>
      </c>
      <c r="FS220" s="222"/>
      <c r="FT220" s="223"/>
      <c r="FU220" s="223"/>
      <c r="FV220" s="223"/>
      <c r="GF220" s="175"/>
      <c r="GJ220" s="991"/>
      <c r="GK220" s="214">
        <v>43272</v>
      </c>
      <c r="GL220" s="1260" t="s">
        <v>497</v>
      </c>
      <c r="GM220" s="1231">
        <f>DATEDIF(EQ220,GK220,"m")</f>
        <v>2</v>
      </c>
      <c r="GN220" s="1147"/>
      <c r="GR220" s="991"/>
      <c r="GS220" s="991"/>
      <c r="GT220" s="991"/>
      <c r="GU220" s="122"/>
      <c r="HI220" s="991"/>
      <c r="JD220" s="122"/>
      <c r="JI220" s="991"/>
      <c r="JJ220" s="993"/>
      <c r="JK220" s="993"/>
      <c r="JL220" s="993"/>
      <c r="JM220" s="993"/>
      <c r="JN220" s="993"/>
      <c r="JO220" s="993"/>
      <c r="JP220" s="993"/>
      <c r="JQ220" s="993"/>
      <c r="JR220" s="993"/>
      <c r="JS220" s="993"/>
      <c r="JT220" s="993"/>
      <c r="JU220" s="993"/>
      <c r="JV220" s="993"/>
      <c r="JW220" s="993"/>
      <c r="JX220" s="993"/>
      <c r="JY220" s="993"/>
      <c r="JZ220" s="993"/>
      <c r="KA220" s="993"/>
      <c r="KB220" s="993"/>
      <c r="KC220" s="993"/>
      <c r="KD220" s="993"/>
      <c r="KE220" s="993"/>
      <c r="KF220" s="993"/>
      <c r="KG220" s="993"/>
      <c r="KH220" s="993"/>
      <c r="KI220" s="993"/>
      <c r="KJ220" s="993"/>
      <c r="KK220" s="993"/>
      <c r="KL220" s="993"/>
      <c r="KM220" s="993"/>
      <c r="KN220" s="993"/>
      <c r="KO220" s="993"/>
      <c r="KP220" s="993"/>
      <c r="KQ220" s="993"/>
      <c r="KR220" s="993"/>
      <c r="KS220" s="993"/>
      <c r="KT220" s="993"/>
      <c r="KU220" s="993"/>
      <c r="KV220" s="993"/>
      <c r="KW220" s="993"/>
      <c r="KX220" s="993"/>
      <c r="KY220" s="993"/>
      <c r="KZ220" s="993"/>
      <c r="LA220" s="993"/>
      <c r="LB220" s="993"/>
      <c r="LC220" s="993"/>
      <c r="LD220" s="993"/>
      <c r="LF220" s="122"/>
      <c r="LG220" s="122"/>
      <c r="LH220" s="122"/>
      <c r="LI220" s="122"/>
      <c r="LJ220" s="122"/>
      <c r="LK220" s="122"/>
      <c r="LL220" s="122"/>
      <c r="LM220" s="122"/>
      <c r="LN220" s="122"/>
      <c r="LO220" s="122"/>
      <c r="LP220" s="122"/>
      <c r="LQ220" s="122"/>
    </row>
    <row r="221" spans="1:338" ht="14.45" hidden="1" customHeight="1">
      <c r="A221" s="122">
        <v>169</v>
      </c>
      <c r="B221" s="122">
        <f>COUNTIFS($D$3:D221,D221,$F$3:F221,F221)</f>
        <v>1</v>
      </c>
      <c r="C221" s="184">
        <v>10786</v>
      </c>
      <c r="D221" s="398" t="s">
        <v>1645</v>
      </c>
      <c r="E221" s="188" t="s">
        <v>526</v>
      </c>
      <c r="F221" s="187">
        <v>480417168</v>
      </c>
      <c r="G221" s="125">
        <v>71</v>
      </c>
      <c r="H221" s="398" t="s">
        <v>1646</v>
      </c>
      <c r="I221" s="389" t="s">
        <v>843</v>
      </c>
      <c r="J221" s="751" t="s">
        <v>1501</v>
      </c>
      <c r="K221" s="188" t="s">
        <v>478</v>
      </c>
      <c r="L221" s="125">
        <v>10</v>
      </c>
      <c r="M221" s="188" t="s">
        <v>1610</v>
      </c>
      <c r="N221" s="188" t="s">
        <v>490</v>
      </c>
      <c r="O221" s="125"/>
      <c r="P221" s="125" t="s">
        <v>1628</v>
      </c>
      <c r="Q221" s="553"/>
      <c r="R221" s="553"/>
      <c r="S221" s="535"/>
      <c r="T221" s="535"/>
      <c r="U221" s="535"/>
      <c r="V221" s="763" t="s">
        <v>1183</v>
      </c>
      <c r="W221" s="750"/>
      <c r="X221" s="535"/>
      <c r="Y221" s="547"/>
      <c r="Z221" s="1007"/>
      <c r="AA221" s="125" t="s">
        <v>767</v>
      </c>
      <c r="AB221" s="125"/>
      <c r="AC221" s="1100">
        <v>217</v>
      </c>
      <c r="AD221" s="1014">
        <v>2200</v>
      </c>
      <c r="AE221" s="991"/>
      <c r="AF221" s="991"/>
      <c r="AG221" s="991" t="s">
        <v>1647</v>
      </c>
      <c r="AH221" s="1014">
        <v>300</v>
      </c>
      <c r="AO221" s="1024">
        <v>6.6</v>
      </c>
      <c r="AP221" s="137">
        <v>9.8000000000000007</v>
      </c>
      <c r="AQ221" s="138">
        <v>82.7</v>
      </c>
      <c r="AR221" s="139">
        <f t="shared" si="107"/>
        <v>99.1</v>
      </c>
      <c r="AS221" s="140">
        <f t="shared" si="108"/>
        <v>0.6734693877551019</v>
      </c>
      <c r="AT221" s="141">
        <f t="shared" si="109"/>
        <v>55.695918367346927</v>
      </c>
      <c r="AU221" s="142">
        <f t="shared" si="110"/>
        <v>7.1351351351351344E-2</v>
      </c>
      <c r="AV221" s="143">
        <v>5.9201999999999995</v>
      </c>
      <c r="AW221" s="143">
        <f>95-AY221</f>
        <v>89.7</v>
      </c>
      <c r="AX221" s="144">
        <v>0.34979999999999994</v>
      </c>
      <c r="AY221" s="143">
        <v>5.3</v>
      </c>
      <c r="AZ221" s="122" t="s">
        <v>487</v>
      </c>
      <c r="BA221" s="204">
        <v>29</v>
      </c>
      <c r="BB221" s="147" t="s">
        <v>487</v>
      </c>
      <c r="BC221" s="158">
        <v>1</v>
      </c>
      <c r="BG221" s="233">
        <v>6205</v>
      </c>
      <c r="BH221" s="122" t="s">
        <v>487</v>
      </c>
      <c r="BI221" s="234" t="s">
        <v>487</v>
      </c>
      <c r="BJ221" s="122">
        <v>51.4</v>
      </c>
      <c r="BK221" s="122">
        <v>48.6</v>
      </c>
      <c r="BL221" s="150">
        <f>BJ221/BK221</f>
        <v>1.0576131687242798</v>
      </c>
      <c r="BM221" s="206">
        <v>0.1</v>
      </c>
      <c r="BN221" s="153">
        <f>BM221*100/AO221</f>
        <v>1.5151515151515151</v>
      </c>
      <c r="BO221" s="122" t="s">
        <v>487</v>
      </c>
      <c r="BP221" s="143">
        <v>34.609929078014183</v>
      </c>
      <c r="BQ221" s="991">
        <v>37</v>
      </c>
      <c r="BR221" s="233">
        <v>39765</v>
      </c>
      <c r="BS221" s="153">
        <f>BX221+BZ221</f>
        <v>51</v>
      </c>
      <c r="BT221" s="158">
        <v>93.6</v>
      </c>
      <c r="BU221" s="158">
        <v>12467</v>
      </c>
      <c r="BV221" s="153">
        <f>100-BT221</f>
        <v>6.4000000000000057</v>
      </c>
      <c r="BW221" s="1039">
        <f>BY221+CA221+CC221</f>
        <v>9.6235999999999997</v>
      </c>
      <c r="BX221" s="158">
        <v>26.7</v>
      </c>
      <c r="BY221" s="145">
        <f>BX221*AP221/100</f>
        <v>2.6166</v>
      </c>
      <c r="BZ221" s="158">
        <v>24.3</v>
      </c>
      <c r="CA221" s="145">
        <f>BZ221*AP221/100</f>
        <v>2.3814000000000002</v>
      </c>
      <c r="CB221" s="158">
        <v>47.2</v>
      </c>
      <c r="CC221" s="145">
        <f>CB221*AP221/100</f>
        <v>4.6256000000000004</v>
      </c>
      <c r="CD221" s="158">
        <v>0.4</v>
      </c>
      <c r="CL221" s="143">
        <f>BX221/BZ221</f>
        <v>1.0987654320987654</v>
      </c>
      <c r="CM221" s="145"/>
      <c r="CN221" s="145"/>
      <c r="CO221" s="145"/>
      <c r="CT221" s="145">
        <v>58.8</v>
      </c>
      <c r="CU221" s="236"/>
      <c r="CV221" s="236"/>
      <c r="CW221" s="145"/>
      <c r="CX221" s="145"/>
      <c r="CZ221" s="145"/>
      <c r="DA221" s="209">
        <v>3</v>
      </c>
      <c r="DB221" s="237" t="s">
        <v>508</v>
      </c>
      <c r="DC221" s="383"/>
      <c r="DE221" s="125"/>
      <c r="DF221" s="125"/>
      <c r="DG221" s="125"/>
      <c r="DH221" s="414"/>
      <c r="DI221" s="125" t="s">
        <v>489</v>
      </c>
      <c r="DJ221" s="426" t="s">
        <v>1647</v>
      </c>
      <c r="DK221" s="166">
        <v>2</v>
      </c>
      <c r="DL221" s="166"/>
      <c r="DM221" s="166" t="s">
        <v>476</v>
      </c>
      <c r="DN221" s="163" t="s">
        <v>516</v>
      </c>
      <c r="DO221" s="166">
        <v>0</v>
      </c>
      <c r="DP221" s="1275">
        <v>43598</v>
      </c>
      <c r="DQ221" s="166"/>
      <c r="DR221" s="165">
        <v>8</v>
      </c>
      <c r="DS221" s="125" t="s">
        <v>490</v>
      </c>
      <c r="DT221" s="125" t="s">
        <v>490</v>
      </c>
      <c r="DU221" s="125" t="s">
        <v>490</v>
      </c>
      <c r="DV221" s="125" t="s">
        <v>490</v>
      </c>
      <c r="DW221" s="125" t="s">
        <v>490</v>
      </c>
      <c r="DX221" s="125" t="s">
        <v>490</v>
      </c>
      <c r="DY221" s="125" t="s">
        <v>490</v>
      </c>
      <c r="DZ221" s="125" t="s">
        <v>490</v>
      </c>
      <c r="EA221" s="125" t="s">
        <v>490</v>
      </c>
      <c r="EC221" s="242"/>
      <c r="ED221" s="242"/>
      <c r="EE221" s="166">
        <v>10</v>
      </c>
      <c r="EF221" s="166">
        <v>20</v>
      </c>
      <c r="EG221" s="166">
        <v>2</v>
      </c>
      <c r="EH221" s="166">
        <v>0</v>
      </c>
      <c r="EI221" s="166">
        <v>176</v>
      </c>
      <c r="EJ221" s="166">
        <v>115</v>
      </c>
      <c r="EK221" s="167">
        <v>37.700000000000003</v>
      </c>
      <c r="EL221" s="374">
        <v>2</v>
      </c>
      <c r="EM221" s="166"/>
      <c r="EN221" s="166">
        <v>3</v>
      </c>
      <c r="EO221" s="166">
        <v>2</v>
      </c>
      <c r="EP221" s="242"/>
      <c r="EQ221" s="176"/>
      <c r="ER221" s="559">
        <v>10786</v>
      </c>
      <c r="ES221" s="560">
        <v>75</v>
      </c>
      <c r="ET221" s="560">
        <v>5316</v>
      </c>
      <c r="EU221" s="560">
        <v>4000</v>
      </c>
      <c r="EV221" s="560">
        <v>38220</v>
      </c>
      <c r="EW221" s="561">
        <v>1426</v>
      </c>
      <c r="EX221" s="562">
        <f>EW221/EU221*EV221/ES221</f>
        <v>181.67239999999998</v>
      </c>
      <c r="EY221" s="563">
        <f>L221*EX221</f>
        <v>1816.7239999999997</v>
      </c>
      <c r="EZ221" s="441"/>
      <c r="FA221" s="175"/>
      <c r="FB221" s="175"/>
      <c r="FC221" s="175"/>
      <c r="FD221" s="564"/>
      <c r="FE221" s="565"/>
      <c r="FF221" s="565"/>
      <c r="FG221" s="566"/>
      <c r="FH221" s="614"/>
      <c r="FI221" s="518"/>
      <c r="FJ221" s="519"/>
      <c r="FK221" s="1017"/>
      <c r="FL221" s="133"/>
      <c r="FM221" s="122"/>
      <c r="FN221" s="213">
        <f>AC221/1000</f>
        <v>0.217</v>
      </c>
      <c r="FP221" s="141">
        <f>EW221*100/ET221</f>
        <v>26.824680210684726</v>
      </c>
      <c r="FQ221" s="247">
        <f>EX221/1000</f>
        <v>0.18167239999999998</v>
      </c>
      <c r="FR221" s="222"/>
      <c r="FS221" s="222"/>
      <c r="FT221" s="223"/>
      <c r="FU221" s="223"/>
      <c r="FV221" s="223"/>
      <c r="FW221" s="166">
        <v>0</v>
      </c>
      <c r="FX221" s="166">
        <v>7</v>
      </c>
      <c r="FY221" s="166">
        <v>0</v>
      </c>
      <c r="FZ221" s="345"/>
      <c r="GA221" s="166"/>
      <c r="GB221" s="345"/>
      <c r="GC221" s="242"/>
      <c r="GD221" s="166">
        <v>1</v>
      </c>
      <c r="GE221" s="375">
        <v>43598</v>
      </c>
      <c r="GF221" s="345" t="s">
        <v>1521</v>
      </c>
      <c r="GG221" s="166"/>
      <c r="GH221" s="345"/>
      <c r="GI221" s="242" t="s">
        <v>923</v>
      </c>
      <c r="GJ221" s="1278">
        <f>DATEDIF(DP221,GK221,"m")</f>
        <v>0</v>
      </c>
      <c r="GK221" s="1279">
        <v>43598</v>
      </c>
      <c r="GL221" s="1279" t="s">
        <v>1534</v>
      </c>
      <c r="GM221" s="177"/>
      <c r="GN221" s="1147"/>
      <c r="GO221" s="166"/>
      <c r="GP221" s="179">
        <v>2.2085308851200001</v>
      </c>
      <c r="GQ221" s="166"/>
      <c r="GR221" s="1050"/>
      <c r="GS221" s="1050"/>
      <c r="GT221" s="1050"/>
      <c r="GU221" s="266"/>
      <c r="GV221" s="166"/>
      <c r="GW221" s="166"/>
      <c r="GX221" s="166"/>
      <c r="GY221" s="166"/>
      <c r="GZ221" s="166"/>
      <c r="HA221" s="166"/>
      <c r="HB221" s="166"/>
      <c r="HC221" s="166"/>
      <c r="HD221" s="166"/>
      <c r="HE221" s="166"/>
      <c r="HF221" s="166"/>
      <c r="HG221" s="166"/>
      <c r="HH221" s="166"/>
      <c r="HI221" s="1050"/>
      <c r="HJ221" s="1050"/>
      <c r="HK221" s="1050"/>
      <c r="HL221" s="1050"/>
      <c r="HM221" s="1050"/>
      <c r="HN221" s="1050"/>
      <c r="HO221" s="1051"/>
      <c r="HP221" s="1051"/>
      <c r="HQ221" s="1050"/>
      <c r="HR221" s="1050"/>
      <c r="HS221" s="1050"/>
      <c r="HT221" s="1050"/>
      <c r="HU221" s="1050"/>
      <c r="HV221" s="1050"/>
      <c r="HW221" s="1050"/>
      <c r="HX221" s="1050"/>
      <c r="HY221" s="1050"/>
      <c r="HZ221" s="1050"/>
      <c r="IA221" s="1050"/>
      <c r="IB221" s="1051"/>
      <c r="IC221" s="1050"/>
      <c r="ID221" s="1050"/>
      <c r="IE221" s="1050"/>
      <c r="IF221" s="1050"/>
      <c r="IG221" s="1050"/>
      <c r="IH221" s="1050"/>
      <c r="II221" s="1050"/>
      <c r="IJ221" s="1050"/>
      <c r="IK221" s="1051"/>
      <c r="IL221" s="1050"/>
      <c r="IM221" s="1050"/>
      <c r="IN221" s="1051"/>
      <c r="IO221" s="1050"/>
      <c r="IP221" s="1050"/>
      <c r="IQ221" s="1050"/>
      <c r="IR221" s="1050"/>
      <c r="IS221" s="1050"/>
      <c r="IT221" s="1051"/>
      <c r="IU221" s="1050"/>
      <c r="IV221" s="1050"/>
      <c r="IW221" s="1050"/>
      <c r="IX221" s="1050"/>
      <c r="IY221" s="1050"/>
      <c r="IZ221" s="1050"/>
      <c r="JA221" s="1050"/>
      <c r="JB221" s="1050"/>
      <c r="JC221" s="1050"/>
      <c r="JD221" s="1050"/>
      <c r="JE221" s="1050"/>
      <c r="JF221" s="1050"/>
      <c r="JG221" s="166"/>
      <c r="JH221" s="166"/>
      <c r="JI221" s="166"/>
      <c r="JJ221" s="993"/>
      <c r="JK221" s="993"/>
      <c r="JL221" s="993"/>
      <c r="JM221" s="993"/>
      <c r="JN221" s="993"/>
      <c r="JO221" s="993"/>
      <c r="JP221" s="993"/>
      <c r="JQ221" s="993"/>
      <c r="JR221" s="993"/>
      <c r="JS221" s="993"/>
      <c r="JT221" s="993"/>
      <c r="JU221" s="993"/>
      <c r="JV221" s="993"/>
      <c r="JW221" s="993"/>
      <c r="JX221" s="993"/>
      <c r="JY221" s="993"/>
      <c r="JZ221" s="993"/>
      <c r="KA221" s="993"/>
      <c r="KB221" s="993"/>
      <c r="KC221" s="993"/>
      <c r="KD221" s="993"/>
      <c r="KE221" s="993"/>
      <c r="KF221" s="993"/>
      <c r="KG221" s="993"/>
      <c r="KH221" s="993"/>
      <c r="KI221" s="993"/>
      <c r="KJ221" s="993"/>
      <c r="KK221" s="993"/>
      <c r="KL221" s="993"/>
      <c r="KM221" s="993"/>
      <c r="KN221" s="993"/>
      <c r="KO221" s="993"/>
      <c r="KP221" s="993"/>
      <c r="KQ221" s="993"/>
      <c r="KR221" s="993"/>
      <c r="KS221" s="993"/>
      <c r="KT221" s="993"/>
      <c r="KU221" s="993"/>
      <c r="KV221" s="993"/>
      <c r="KW221" s="993"/>
      <c r="KX221" s="993"/>
      <c r="KY221" s="993"/>
      <c r="KZ221" s="993"/>
      <c r="LA221" s="993"/>
      <c r="LB221" s="993"/>
      <c r="LC221" s="993"/>
      <c r="LD221" s="993"/>
      <c r="LE221" s="166"/>
      <c r="LF221" s="345"/>
      <c r="LG221" s="345"/>
      <c r="LH221" s="345"/>
      <c r="LI221" s="345"/>
      <c r="LJ221" s="345"/>
      <c r="LK221" s="345"/>
      <c r="LL221" s="345"/>
      <c r="LM221" s="345"/>
      <c r="LN221" s="345"/>
      <c r="LO221" s="345"/>
      <c r="LP221" s="345"/>
      <c r="LQ221" s="345"/>
      <c r="LR221" s="175"/>
      <c r="LS221" s="175"/>
      <c r="LT221" s="175"/>
      <c r="LU221" s="175"/>
      <c r="LV221" s="175"/>
      <c r="LW221" s="175"/>
      <c r="LX221" s="175"/>
      <c r="LY221" s="183"/>
      <c r="LZ221" s="183"/>
    </row>
    <row r="222" spans="1:338" s="1351" customFormat="1" ht="14.45" customHeight="1">
      <c r="A222" s="209">
        <v>219</v>
      </c>
      <c r="B222" s="209">
        <f>COUNTIFS($D$3:D222,D222,$F$3:F222,F222)</f>
        <v>3</v>
      </c>
      <c r="C222" s="1338">
        <v>9355</v>
      </c>
      <c r="D222" s="532" t="s">
        <v>1594</v>
      </c>
      <c r="E222" s="164" t="s">
        <v>649</v>
      </c>
      <c r="F222" s="164">
        <v>490406010</v>
      </c>
      <c r="G222" s="164">
        <v>69</v>
      </c>
      <c r="H222" s="532" t="s">
        <v>1595</v>
      </c>
      <c r="I222" s="1370" t="s">
        <v>476</v>
      </c>
      <c r="J222" s="1341" t="s">
        <v>1501</v>
      </c>
      <c r="K222" s="164" t="s">
        <v>478</v>
      </c>
      <c r="L222" s="164">
        <v>10</v>
      </c>
      <c r="M222" s="164">
        <v>1</v>
      </c>
      <c r="N222" s="164" t="s">
        <v>490</v>
      </c>
      <c r="O222" s="125"/>
      <c r="P222" s="188" t="s">
        <v>1251</v>
      </c>
      <c r="Q222" s="125"/>
      <c r="R222" s="125"/>
      <c r="S222" s="530" t="s">
        <v>484</v>
      </c>
      <c r="T222" s="573" t="s">
        <v>484</v>
      </c>
      <c r="U222" s="530" t="s">
        <v>484</v>
      </c>
      <c r="V222" s="810" t="s">
        <v>549</v>
      </c>
      <c r="W222" s="530" t="s">
        <v>484</v>
      </c>
      <c r="X222" s="530" t="s">
        <v>484</v>
      </c>
      <c r="Y222" s="530" t="s">
        <v>484</v>
      </c>
      <c r="Z222" s="1007"/>
      <c r="AA222" s="125"/>
      <c r="AB222" s="175"/>
      <c r="AC222" s="1015" t="s">
        <v>484</v>
      </c>
      <c r="AD222" s="1015" t="s">
        <v>484</v>
      </c>
      <c r="AE222" s="1015" t="s">
        <v>484</v>
      </c>
      <c r="AF222" s="1015" t="s">
        <v>484</v>
      </c>
      <c r="AG222" s="1125" t="s">
        <v>507</v>
      </c>
      <c r="AH222" s="993"/>
      <c r="AI222" s="133"/>
      <c r="AJ222" s="133"/>
      <c r="AK222" s="133"/>
      <c r="AL222" s="133"/>
      <c r="AM222" s="133"/>
      <c r="AN222" s="133"/>
      <c r="AO222" s="1024">
        <v>29.6</v>
      </c>
      <c r="AP222" s="137">
        <v>41.3</v>
      </c>
      <c r="AQ222" s="138">
        <v>22.5</v>
      </c>
      <c r="AR222" s="139">
        <f t="shared" si="107"/>
        <v>93.4</v>
      </c>
      <c r="AS222" s="140">
        <f t="shared" si="108"/>
        <v>0.7167070217917676</v>
      </c>
      <c r="AT222" s="141">
        <f t="shared" si="109"/>
        <v>16.125907990314772</v>
      </c>
      <c r="AU222" s="142">
        <f t="shared" si="110"/>
        <v>0.46394984326018812</v>
      </c>
      <c r="AV222" s="143">
        <v>25.763840000000005</v>
      </c>
      <c r="AW222" s="143">
        <f>95-AY222</f>
        <v>87.04</v>
      </c>
      <c r="AX222" s="144">
        <v>2.35616</v>
      </c>
      <c r="AY222" s="143">
        <v>7.96</v>
      </c>
      <c r="AZ222" s="145" t="s">
        <v>487</v>
      </c>
      <c r="BA222" s="204">
        <v>43</v>
      </c>
      <c r="BB222" s="207" t="s">
        <v>487</v>
      </c>
      <c r="BC222" s="133"/>
      <c r="BD222" s="133"/>
      <c r="BE222" s="133"/>
      <c r="BF222" s="133"/>
      <c r="BG222" s="145"/>
      <c r="BH222" s="135" t="s">
        <v>487</v>
      </c>
      <c r="BI222" s="234"/>
      <c r="BJ222" s="149">
        <v>50.3</v>
      </c>
      <c r="BK222" s="149">
        <v>49.7</v>
      </c>
      <c r="BL222" s="150">
        <v>1.0120724346076457</v>
      </c>
      <c r="BM222" s="206" t="s">
        <v>487</v>
      </c>
      <c r="BN222" s="122" t="s">
        <v>487</v>
      </c>
      <c r="BO222" s="149" t="s">
        <v>487</v>
      </c>
      <c r="BP222" s="145">
        <v>48.734999999999999</v>
      </c>
      <c r="BQ222" s="1039">
        <v>43.515999999999998</v>
      </c>
      <c r="BR222" s="174" t="s">
        <v>487</v>
      </c>
      <c r="BS222" s="153">
        <f>BX222+BZ222</f>
        <v>45.1</v>
      </c>
      <c r="BT222" s="416" t="s">
        <v>487</v>
      </c>
      <c r="BU222" s="416"/>
      <c r="BV222" s="416" t="s">
        <v>487</v>
      </c>
      <c r="BW222" s="1020">
        <v>40.94</v>
      </c>
      <c r="BX222" s="145">
        <v>16.100000000000001</v>
      </c>
      <c r="BY222" s="145">
        <v>6.64</v>
      </c>
      <c r="BZ222" s="145">
        <v>29</v>
      </c>
      <c r="CA222" s="145">
        <v>12</v>
      </c>
      <c r="CB222" s="145">
        <v>53.9</v>
      </c>
      <c r="CC222" s="145">
        <v>22.3</v>
      </c>
      <c r="CD222" s="143" t="s">
        <v>487</v>
      </c>
      <c r="CE222" s="133"/>
      <c r="CF222" s="133"/>
      <c r="CG222" s="133"/>
      <c r="CH222" s="133"/>
      <c r="CI222" s="133"/>
      <c r="CJ222" s="122" t="s">
        <v>487</v>
      </c>
      <c r="CK222" s="135" t="s">
        <v>487</v>
      </c>
      <c r="CL222" s="143">
        <f>BX222/BZ222</f>
        <v>0.55517241379310345</v>
      </c>
      <c r="CM222" s="145"/>
      <c r="CN222" s="145"/>
      <c r="CO222" s="145"/>
      <c r="CP222" s="133"/>
      <c r="CQ222" s="133"/>
      <c r="CR222" s="133"/>
      <c r="CS222" s="133"/>
      <c r="CT222" s="145"/>
      <c r="CU222" s="145"/>
      <c r="CV222" s="145"/>
      <c r="CW222" s="145"/>
      <c r="CX222" s="145"/>
      <c r="CY222" s="133"/>
      <c r="CZ222" s="145"/>
      <c r="DA222" s="209">
        <v>3</v>
      </c>
      <c r="DB222" s="237" t="s">
        <v>488</v>
      </c>
      <c r="DC222" s="133"/>
      <c r="DD222" s="159"/>
      <c r="DE222" s="175"/>
      <c r="DF222" s="175"/>
      <c r="DG222" s="175"/>
      <c r="DH222" s="868"/>
      <c r="DI222" s="1342" t="s">
        <v>489</v>
      </c>
      <c r="DJ222" s="1399" t="s">
        <v>507</v>
      </c>
      <c r="DK222" s="162">
        <v>2</v>
      </c>
      <c r="DL222" s="166" t="s">
        <v>476</v>
      </c>
      <c r="DM222" s="166" t="s">
        <v>476</v>
      </c>
      <c r="DN222" s="164">
        <v>0</v>
      </c>
      <c r="DO222" s="166">
        <v>0</v>
      </c>
      <c r="DP222" s="1393">
        <v>43356</v>
      </c>
      <c r="DQ222" s="166">
        <v>1</v>
      </c>
      <c r="DR222" s="165" t="s">
        <v>490</v>
      </c>
      <c r="DS222" s="125" t="s">
        <v>490</v>
      </c>
      <c r="DT222" s="125">
        <v>53</v>
      </c>
      <c r="DU222" s="125">
        <v>0</v>
      </c>
      <c r="DV222" s="125">
        <v>100</v>
      </c>
      <c r="DW222" s="125" t="s">
        <v>490</v>
      </c>
      <c r="DX222" s="125" t="s">
        <v>490</v>
      </c>
      <c r="DY222" s="125" t="s">
        <v>490</v>
      </c>
      <c r="DZ222" s="125" t="s">
        <v>490</v>
      </c>
      <c r="EA222" s="125" t="s">
        <v>490</v>
      </c>
      <c r="EB222" s="122"/>
      <c r="EC222" s="166"/>
      <c r="ED222" s="166"/>
      <c r="EE222" s="166">
        <v>10</v>
      </c>
      <c r="EF222" s="166">
        <v>20</v>
      </c>
      <c r="EG222" s="166">
        <v>2</v>
      </c>
      <c r="EH222" s="166">
        <v>0</v>
      </c>
      <c r="EI222" s="166">
        <v>173</v>
      </c>
      <c r="EJ222" s="166">
        <v>83</v>
      </c>
      <c r="EK222" s="167">
        <f>EJ222/(EI222*EI222*0.01*0.01)</f>
        <v>27.732299776136855</v>
      </c>
      <c r="EL222" s="166">
        <v>2</v>
      </c>
      <c r="EM222" s="164" t="s">
        <v>490</v>
      </c>
      <c r="EN222" s="166">
        <v>3</v>
      </c>
      <c r="EO222" s="166">
        <v>2</v>
      </c>
      <c r="EP222" s="166"/>
      <c r="EQ222" s="1354"/>
      <c r="ER222" s="624">
        <v>9355</v>
      </c>
      <c r="ES222" s="682">
        <v>59</v>
      </c>
      <c r="ET222" s="611">
        <v>5327</v>
      </c>
      <c r="EU222" s="611">
        <v>2</v>
      </c>
      <c r="EV222" s="600">
        <v>180.57627118644066</v>
      </c>
      <c r="EW222" s="612">
        <v>1292</v>
      </c>
      <c r="EX222" s="613">
        <v>43.796610169491522</v>
      </c>
      <c r="EY222" s="563">
        <v>437.96610169491521</v>
      </c>
      <c r="EZ222" s="742" t="s">
        <v>487</v>
      </c>
      <c r="FA222" s="619" t="s">
        <v>487</v>
      </c>
      <c r="FB222" s="164">
        <v>200</v>
      </c>
      <c r="FC222" s="175"/>
      <c r="FD222" s="620" t="s">
        <v>487</v>
      </c>
      <c r="FE222" s="621" t="s">
        <v>487</v>
      </c>
      <c r="FF222" s="622" t="s">
        <v>487</v>
      </c>
      <c r="FG222" s="566"/>
      <c r="FH222" s="371"/>
      <c r="FI222" s="871"/>
      <c r="FJ222" s="441"/>
      <c r="FK222" s="1009"/>
      <c r="FL222" s="133"/>
      <c r="FM222" s="172">
        <v>24.253801389149615</v>
      </c>
      <c r="FN222" s="213">
        <f>EX222/1000</f>
        <v>4.3796610169491525E-2</v>
      </c>
      <c r="FO222" s="133"/>
      <c r="FP222" s="172">
        <v>24.253801389149615</v>
      </c>
      <c r="FQ222" s="213">
        <v>4.3796610169491525E-2</v>
      </c>
      <c r="FR222" s="222">
        <f>DT222/EX222</f>
        <v>1.210139318885449</v>
      </c>
      <c r="FS222" s="222"/>
      <c r="FT222" s="223"/>
      <c r="FU222" s="223"/>
      <c r="FV222" s="223"/>
      <c r="FW222" s="125">
        <v>0</v>
      </c>
      <c r="FX222" s="125">
        <v>6</v>
      </c>
      <c r="FY222" s="125">
        <v>0</v>
      </c>
      <c r="FZ222" s="175"/>
      <c r="GA222" s="175"/>
      <c r="GB222" s="175"/>
      <c r="GC222" s="175"/>
      <c r="GD222" s="125">
        <v>1</v>
      </c>
      <c r="GE222" s="419">
        <v>43356</v>
      </c>
      <c r="GF222" s="389" t="s">
        <v>1521</v>
      </c>
      <c r="GG222" s="125"/>
      <c r="GH222" s="175"/>
      <c r="GI222" s="183" t="s">
        <v>977</v>
      </c>
      <c r="GJ222" s="1394">
        <f>DATEDIF(DP222,GK222,"m")</f>
        <v>0</v>
      </c>
      <c r="GK222" s="1279">
        <v>43356</v>
      </c>
      <c r="GL222" s="1395" t="s">
        <v>1534</v>
      </c>
      <c r="GM222" s="1348"/>
      <c r="GN222" s="1147"/>
      <c r="GO222" s="125"/>
      <c r="GP222" s="179">
        <v>0.17031670980000002</v>
      </c>
      <c r="GQ222" s="125"/>
      <c r="GR222" s="991"/>
      <c r="GS222" s="991"/>
      <c r="GT222" s="991"/>
      <c r="GU222" s="122"/>
      <c r="GV222" s="125"/>
      <c r="GW222" s="125"/>
      <c r="GX222" s="125"/>
      <c r="GY222" s="125"/>
      <c r="GZ222" s="125"/>
      <c r="HA222" s="125"/>
      <c r="HB222" s="125"/>
      <c r="HC222" s="125"/>
      <c r="HD222" s="125"/>
      <c r="HE222" s="125"/>
      <c r="HF222" s="125"/>
      <c r="HG222" s="125"/>
      <c r="HH222" s="125"/>
      <c r="HI222" s="991"/>
      <c r="HJ222" s="991"/>
      <c r="HK222" s="991"/>
      <c r="HL222" s="991"/>
      <c r="HM222" s="991"/>
      <c r="HN222" s="991"/>
      <c r="HO222" s="1022"/>
      <c r="HP222" s="1022"/>
      <c r="HQ222" s="991"/>
      <c r="HR222" s="991"/>
      <c r="HS222" s="991"/>
      <c r="HT222" s="991"/>
      <c r="HU222" s="991"/>
      <c r="HV222" s="991"/>
      <c r="HW222" s="991"/>
      <c r="HX222" s="991"/>
      <c r="HY222" s="991"/>
      <c r="HZ222" s="991"/>
      <c r="IA222" s="991"/>
      <c r="IB222" s="1022"/>
      <c r="IC222" s="991"/>
      <c r="ID222" s="991"/>
      <c r="IE222" s="991"/>
      <c r="IF222" s="991"/>
      <c r="IG222" s="991"/>
      <c r="IH222" s="991"/>
      <c r="II222" s="991"/>
      <c r="IJ222" s="991"/>
      <c r="IK222" s="1022"/>
      <c r="IL222" s="991"/>
      <c r="IM222" s="991"/>
      <c r="IN222" s="1022"/>
      <c r="IO222" s="991"/>
      <c r="IP222" s="991"/>
      <c r="IQ222" s="991"/>
      <c r="IR222" s="991"/>
      <c r="IS222" s="991"/>
      <c r="IT222" s="1022"/>
      <c r="IU222" s="991"/>
      <c r="IV222" s="991"/>
      <c r="IW222" s="991"/>
      <c r="IX222" s="991"/>
      <c r="IY222" s="991"/>
      <c r="IZ222" s="991"/>
      <c r="JA222" s="991"/>
      <c r="JB222" s="991"/>
      <c r="JC222" s="991"/>
      <c r="JD222" s="991"/>
      <c r="JE222" s="991"/>
      <c r="JF222" s="991"/>
      <c r="JG222" s="1342" t="s">
        <v>2059</v>
      </c>
      <c r="JH222" s="1349" t="s">
        <v>2122</v>
      </c>
      <c r="JI222" s="1342">
        <v>1</v>
      </c>
      <c r="JJ222" s="1373">
        <v>4</v>
      </c>
      <c r="JK222" s="993"/>
      <c r="JL222" s="993"/>
      <c r="JM222" s="993"/>
      <c r="JN222" s="993"/>
      <c r="JO222" s="993"/>
      <c r="JP222" s="993"/>
      <c r="JQ222" s="993"/>
      <c r="JR222" s="993"/>
      <c r="JS222" s="993"/>
      <c r="JT222" s="993"/>
      <c r="JU222" s="993"/>
      <c r="JV222" s="993"/>
      <c r="JW222" s="993"/>
      <c r="JX222" s="993"/>
      <c r="JY222" s="993"/>
      <c r="JZ222" s="993"/>
      <c r="KA222" s="993"/>
      <c r="KB222" s="993"/>
      <c r="KC222" s="993"/>
      <c r="KD222" s="993"/>
      <c r="KE222" s="993"/>
      <c r="KF222" s="993"/>
      <c r="KG222" s="993"/>
      <c r="KH222" s="993"/>
      <c r="KI222" s="993"/>
      <c r="KJ222" s="993"/>
      <c r="KK222" s="993"/>
      <c r="KL222" s="993"/>
      <c r="KM222" s="993"/>
      <c r="KN222" s="993"/>
      <c r="KO222" s="993"/>
      <c r="KP222" s="993"/>
      <c r="KQ222" s="993"/>
      <c r="KR222" s="993"/>
      <c r="KS222" s="993"/>
      <c r="KT222" s="993"/>
      <c r="KU222" s="993"/>
      <c r="KV222" s="993"/>
      <c r="KW222" s="993"/>
      <c r="KX222" s="993"/>
      <c r="KY222" s="993"/>
      <c r="KZ222" s="993"/>
      <c r="LA222" s="993"/>
      <c r="LB222" s="993"/>
      <c r="LC222" s="993"/>
      <c r="LD222" s="993"/>
      <c r="LE222" s="164">
        <v>4</v>
      </c>
      <c r="LF222" s="1380" t="s">
        <v>484</v>
      </c>
      <c r="LG222" s="1380" t="s">
        <v>484</v>
      </c>
      <c r="LH222" s="1380" t="s">
        <v>2085</v>
      </c>
      <c r="LI222" s="1448">
        <v>2.4</v>
      </c>
      <c r="LJ222" s="1380">
        <v>0</v>
      </c>
      <c r="LK222" s="1380" t="s">
        <v>484</v>
      </c>
      <c r="LL222" s="1380" t="s">
        <v>484</v>
      </c>
      <c r="LM222" s="1380">
        <v>0</v>
      </c>
      <c r="LN222" s="1448">
        <v>6.8</v>
      </c>
      <c r="LO222" s="1380" t="s">
        <v>484</v>
      </c>
      <c r="LP222" s="1380" t="s">
        <v>484</v>
      </c>
      <c r="LQ222" s="1448">
        <v>6.5</v>
      </c>
      <c r="LR222" s="1380">
        <v>0</v>
      </c>
      <c r="LS222" s="1380" t="s">
        <v>484</v>
      </c>
      <c r="LT222" s="1448">
        <v>3.7</v>
      </c>
      <c r="LU222" s="1380"/>
      <c r="LV222" s="1448">
        <v>1.8</v>
      </c>
      <c r="LW222" s="1380" t="s">
        <v>484</v>
      </c>
      <c r="LX222" s="1380" t="s">
        <v>484</v>
      </c>
      <c r="LY222" s="1380" t="s">
        <v>484</v>
      </c>
      <c r="LZ222" s="1380" t="s">
        <v>484</v>
      </c>
    </row>
    <row r="223" spans="1:338" ht="14.45" hidden="1" customHeight="1">
      <c r="A223" s="122">
        <v>189</v>
      </c>
      <c r="B223" s="122">
        <v>1</v>
      </c>
      <c r="C223" s="184">
        <v>10854</v>
      </c>
      <c r="D223" s="398" t="s">
        <v>1594</v>
      </c>
      <c r="E223" s="188" t="s">
        <v>649</v>
      </c>
      <c r="F223" s="188">
        <v>490406010</v>
      </c>
      <c r="G223" s="125">
        <v>70</v>
      </c>
      <c r="H223" s="398" t="s">
        <v>1652</v>
      </c>
      <c r="I223" s="389" t="s">
        <v>1653</v>
      </c>
      <c r="J223" s="751" t="s">
        <v>1501</v>
      </c>
      <c r="K223" s="188" t="s">
        <v>478</v>
      </c>
      <c r="L223" s="125">
        <v>10</v>
      </c>
      <c r="M223" s="188" t="s">
        <v>713</v>
      </c>
      <c r="N223" s="188" t="s">
        <v>684</v>
      </c>
      <c r="O223" s="125"/>
      <c r="P223" s="125" t="s">
        <v>765</v>
      </c>
      <c r="Q223" s="997"/>
      <c r="R223" s="997"/>
      <c r="S223" s="535"/>
      <c r="T223" s="535"/>
      <c r="U223" s="535"/>
      <c r="V223" s="763" t="s">
        <v>766</v>
      </c>
      <c r="W223" s="750"/>
      <c r="X223" s="535"/>
      <c r="Y223" s="547"/>
      <c r="Z223" s="1007"/>
      <c r="AA223" s="125" t="s">
        <v>1196</v>
      </c>
      <c r="AB223" s="225"/>
      <c r="AC223" s="1100">
        <v>41.9</v>
      </c>
      <c r="AD223" s="1014">
        <v>419</v>
      </c>
      <c r="AE223" s="991"/>
      <c r="AF223" s="991"/>
      <c r="AG223" s="1018" t="s">
        <v>1647</v>
      </c>
      <c r="AH223" s="1014">
        <v>100</v>
      </c>
      <c r="AI223" t="s">
        <v>769</v>
      </c>
      <c r="AO223" s="1021" t="s">
        <v>487</v>
      </c>
      <c r="AP223" s="363" t="s">
        <v>487</v>
      </c>
      <c r="AQ223" s="288">
        <f>DU223</f>
        <v>18.2</v>
      </c>
      <c r="AR223" s="139" t="s">
        <v>487</v>
      </c>
      <c r="AS223" s="140" t="s">
        <v>487</v>
      </c>
      <c r="AT223" s="141" t="s">
        <v>487</v>
      </c>
      <c r="AU223" s="142" t="s">
        <v>487</v>
      </c>
      <c r="AV223" s="122" t="s">
        <v>487</v>
      </c>
      <c r="AW223" s="145" t="s">
        <v>487</v>
      </c>
      <c r="AX223" s="122" t="s">
        <v>487</v>
      </c>
      <c r="AY223" s="122" t="s">
        <v>487</v>
      </c>
      <c r="AZ223" s="122" t="s">
        <v>487</v>
      </c>
      <c r="BA223" s="143">
        <v>8.5</v>
      </c>
      <c r="BB223" s="147" t="s">
        <v>487</v>
      </c>
      <c r="BC223" s="158" t="s">
        <v>487</v>
      </c>
      <c r="BG223" s="233">
        <v>6825</v>
      </c>
      <c r="BH223" s="122" t="s">
        <v>487</v>
      </c>
      <c r="BI223" s="234" t="s">
        <v>487</v>
      </c>
      <c r="BJ223" s="122" t="s">
        <v>487</v>
      </c>
      <c r="BK223" s="122" t="s">
        <v>487</v>
      </c>
      <c r="BL223" s="150" t="s">
        <v>487</v>
      </c>
      <c r="BM223" s="151" t="s">
        <v>487</v>
      </c>
      <c r="BN223" s="122" t="s">
        <v>487</v>
      </c>
      <c r="BO223" s="122" t="s">
        <v>487</v>
      </c>
      <c r="BP223" s="122" t="s">
        <v>487</v>
      </c>
      <c r="BQ223" s="991" t="s">
        <v>487</v>
      </c>
      <c r="BR223" s="233">
        <v>17408</v>
      </c>
      <c r="BS223" s="153" t="s">
        <v>487</v>
      </c>
      <c r="BT223" s="153" t="s">
        <v>487</v>
      </c>
      <c r="BU223" s="153"/>
      <c r="BV223" s="153" t="s">
        <v>487</v>
      </c>
      <c r="BW223" s="1039" t="s">
        <v>487</v>
      </c>
      <c r="BX223" s="153" t="s">
        <v>487</v>
      </c>
      <c r="BY223" s="153" t="s">
        <v>487</v>
      </c>
      <c r="BZ223" s="153" t="s">
        <v>487</v>
      </c>
      <c r="CA223" s="153" t="s">
        <v>487</v>
      </c>
      <c r="CB223" s="153" t="s">
        <v>487</v>
      </c>
      <c r="CC223" s="153" t="s">
        <v>487</v>
      </c>
      <c r="CD223" s="153" t="s">
        <v>487</v>
      </c>
      <c r="CE223" s="142" t="s">
        <v>487</v>
      </c>
      <c r="CF223" s="142" t="s">
        <v>487</v>
      </c>
      <c r="CG223" s="142" t="s">
        <v>487</v>
      </c>
      <c r="CH223" s="142" t="s">
        <v>487</v>
      </c>
      <c r="CI223" s="142" t="s">
        <v>487</v>
      </c>
      <c r="CJ223" s="142" t="s">
        <v>487</v>
      </c>
      <c r="CK223" s="142" t="s">
        <v>487</v>
      </c>
      <c r="CM223" s="145"/>
      <c r="CN223" s="145"/>
      <c r="CO223" s="145"/>
      <c r="CT223" s="145">
        <v>78.2</v>
      </c>
      <c r="CU223" s="236"/>
      <c r="CV223" s="236"/>
      <c r="CW223" s="145"/>
      <c r="CX223" s="145"/>
      <c r="CZ223" s="145"/>
      <c r="DA223" s="237" t="s">
        <v>487</v>
      </c>
      <c r="DB223" s="237" t="s">
        <v>487</v>
      </c>
      <c r="DC223" s="383"/>
      <c r="DD223"/>
      <c r="DE223" s="125"/>
      <c r="DF223" s="125"/>
      <c r="DG223" s="125"/>
      <c r="DH223" s="414"/>
      <c r="DI223" s="125" t="s">
        <v>489</v>
      </c>
      <c r="DJ223" s="361" t="s">
        <v>1647</v>
      </c>
      <c r="DK223" s="166">
        <v>2</v>
      </c>
      <c r="DL223" s="166"/>
      <c r="DM223" s="166"/>
      <c r="DN223" s="164">
        <v>0</v>
      </c>
      <c r="DO223" s="166">
        <v>0</v>
      </c>
      <c r="DP223" s="1275">
        <v>43612</v>
      </c>
      <c r="DQ223" s="166"/>
      <c r="DR223" s="165">
        <v>43</v>
      </c>
      <c r="DS223" s="125" t="s">
        <v>490</v>
      </c>
      <c r="DT223" s="125">
        <v>110</v>
      </c>
      <c r="DU223" s="125">
        <v>18.2</v>
      </c>
      <c r="DV223" s="125">
        <v>81.8</v>
      </c>
      <c r="DW223" s="125" t="s">
        <v>490</v>
      </c>
      <c r="DX223" s="125" t="s">
        <v>490</v>
      </c>
      <c r="DY223" s="125" t="s">
        <v>490</v>
      </c>
      <c r="DZ223" s="125" t="s">
        <v>490</v>
      </c>
      <c r="EA223" s="125" t="s">
        <v>490</v>
      </c>
      <c r="EC223" s="242"/>
      <c r="ED223" s="242"/>
      <c r="EE223" s="166">
        <v>10</v>
      </c>
      <c r="EF223" s="166"/>
      <c r="EG223" s="166"/>
      <c r="EH223" s="166"/>
      <c r="EI223" s="166"/>
      <c r="EJ223" s="166"/>
      <c r="EK223" s="167"/>
      <c r="EL223" s="166"/>
      <c r="EM223" s="166"/>
      <c r="EN223" s="166"/>
      <c r="EO223" s="166"/>
      <c r="EP223" s="242"/>
      <c r="EQ223" s="176"/>
      <c r="ER223" s="559">
        <v>10854</v>
      </c>
      <c r="ES223" s="548">
        <v>75</v>
      </c>
      <c r="ET223" s="548">
        <v>2320</v>
      </c>
      <c r="EU223" s="548">
        <v>4000</v>
      </c>
      <c r="EV223" s="548">
        <v>38220</v>
      </c>
      <c r="EW223" s="549">
        <v>468</v>
      </c>
      <c r="EX223" s="550">
        <f>EW223/EU223*EV223/ES223</f>
        <v>59.623200000000011</v>
      </c>
      <c r="EY223" s="511">
        <f>L223*EX223</f>
        <v>596.23200000000008</v>
      </c>
      <c r="EZ223" s="540"/>
      <c r="FA223" s="175"/>
      <c r="FB223" s="352"/>
      <c r="FC223" s="175"/>
      <c r="FD223" s="564"/>
      <c r="FE223" s="551"/>
      <c r="FF223" s="551"/>
      <c r="FG223" s="566"/>
      <c r="FH223" s="517"/>
      <c r="FI223" s="518"/>
      <c r="FJ223" s="552"/>
      <c r="FK223" s="1017"/>
      <c r="FL223" s="1009"/>
      <c r="FM223" s="122"/>
      <c r="FN223" s="213">
        <f>AC223/1000</f>
        <v>4.19E-2</v>
      </c>
      <c r="FP223" s="141">
        <f>EW223*100/ET223</f>
        <v>20.172413793103448</v>
      </c>
      <c r="FQ223" s="247">
        <f>EX223/1000</f>
        <v>5.9623200000000008E-2</v>
      </c>
      <c r="FR223" s="222">
        <f>DT223/EX223</f>
        <v>1.8449194273370093</v>
      </c>
      <c r="FS223" s="222"/>
      <c r="FT223" s="223"/>
      <c r="FU223" s="223"/>
      <c r="FV223" s="223"/>
      <c r="FW223" s="166"/>
      <c r="FX223" s="166"/>
      <c r="FY223" s="166"/>
      <c r="FZ223" s="345"/>
      <c r="GA223" s="166"/>
      <c r="GB223" s="166"/>
      <c r="GC223" s="166"/>
      <c r="GD223" s="166"/>
      <c r="GE223" s="166"/>
      <c r="GF223" s="166"/>
      <c r="GG223" s="166"/>
      <c r="GH223" s="345"/>
      <c r="GI223" s="345"/>
      <c r="GJ223" s="1278">
        <f>DATEDIF(DP223,GK223,"m")</f>
        <v>0</v>
      </c>
      <c r="GK223" s="1279">
        <v>43612</v>
      </c>
      <c r="GL223" s="1280" t="s">
        <v>1534</v>
      </c>
      <c r="GM223" s="177"/>
      <c r="GN223" s="1147"/>
      <c r="GO223" s="166"/>
      <c r="GP223" s="166"/>
      <c r="GQ223" s="166"/>
      <c r="GR223" s="1050"/>
      <c r="GS223" s="1050"/>
      <c r="GT223" s="1050"/>
      <c r="GU223" s="266"/>
      <c r="GV223" s="166"/>
      <c r="GW223" s="166"/>
      <c r="GX223" s="166"/>
      <c r="GY223" s="166"/>
      <c r="GZ223" s="166"/>
      <c r="HA223" s="166"/>
      <c r="HB223" s="166"/>
      <c r="HC223" s="166"/>
      <c r="HD223" s="166"/>
      <c r="HE223" s="166"/>
      <c r="HF223" s="166"/>
      <c r="HG223" s="166"/>
      <c r="HH223" s="166"/>
      <c r="HI223" s="1050"/>
      <c r="HJ223" s="1050"/>
      <c r="HK223" s="1050"/>
      <c r="HL223" s="1050"/>
      <c r="HM223" s="1050"/>
      <c r="HN223" s="1050"/>
      <c r="HO223" s="1051"/>
      <c r="HP223" s="1051"/>
      <c r="HQ223" s="1050"/>
      <c r="HR223" s="1050"/>
      <c r="HS223" s="1050"/>
      <c r="HT223" s="1050"/>
      <c r="HU223" s="1050"/>
      <c r="HV223" s="1050"/>
      <c r="HW223" s="1050"/>
      <c r="HX223" s="1050"/>
      <c r="HY223" s="1050"/>
      <c r="HZ223" s="1050"/>
      <c r="IA223" s="1050"/>
      <c r="IB223" s="1051"/>
      <c r="IC223" s="1050"/>
      <c r="ID223" s="1050"/>
      <c r="IE223" s="1050"/>
      <c r="IF223" s="1050"/>
      <c r="IG223" s="1050"/>
      <c r="IH223" s="1050"/>
      <c r="II223" s="1050"/>
      <c r="IJ223" s="1050"/>
      <c r="IK223" s="1051"/>
      <c r="IL223" s="1050"/>
      <c r="IM223" s="1050"/>
      <c r="IN223" s="1051"/>
      <c r="IO223" s="1050"/>
      <c r="IP223" s="1050"/>
      <c r="IQ223" s="1050"/>
      <c r="IR223" s="1050"/>
      <c r="IS223" s="1050"/>
      <c r="IT223" s="1051"/>
      <c r="IU223" s="1050"/>
      <c r="IV223" s="1050"/>
      <c r="IW223" s="1050"/>
      <c r="IX223" s="1050"/>
      <c r="IY223" s="1050"/>
      <c r="IZ223" s="1050"/>
      <c r="JA223" s="1050"/>
      <c r="JB223" s="1050"/>
      <c r="JC223" s="1050"/>
      <c r="JD223" s="1050"/>
      <c r="JE223" s="1050"/>
      <c r="JF223" s="1050"/>
      <c r="JG223" s="166"/>
      <c r="JH223" s="166"/>
      <c r="JI223" s="166"/>
      <c r="JJ223" s="993"/>
      <c r="JK223" s="993"/>
      <c r="JL223" s="993"/>
      <c r="JM223" s="993"/>
      <c r="JN223" s="993"/>
      <c r="JO223" s="993"/>
      <c r="JP223" s="993"/>
      <c r="JQ223" s="993"/>
      <c r="JR223" s="993"/>
      <c r="JS223" s="993"/>
      <c r="JT223" s="993"/>
      <c r="JU223" s="993"/>
      <c r="JV223" s="993"/>
      <c r="JW223" s="993"/>
      <c r="JX223" s="993"/>
      <c r="JY223" s="993"/>
      <c r="JZ223" s="993"/>
      <c r="KA223" s="993"/>
      <c r="KB223" s="993"/>
      <c r="KC223" s="993"/>
      <c r="KD223" s="993"/>
      <c r="KE223" s="993"/>
      <c r="KF223" s="993"/>
      <c r="KG223" s="993"/>
      <c r="KH223" s="993"/>
      <c r="KI223" s="993"/>
      <c r="KJ223" s="993"/>
      <c r="KK223" s="993"/>
      <c r="KL223" s="993"/>
      <c r="KM223" s="993"/>
      <c r="KN223" s="993"/>
      <c r="KO223" s="993"/>
      <c r="KP223" s="993"/>
      <c r="KQ223" s="993"/>
      <c r="KR223" s="993"/>
      <c r="KS223" s="993"/>
      <c r="KT223" s="993"/>
      <c r="KU223" s="993"/>
      <c r="KV223" s="993"/>
      <c r="KW223" s="993"/>
      <c r="KX223" s="993"/>
      <c r="KY223" s="993"/>
      <c r="KZ223" s="993"/>
      <c r="LA223" s="993"/>
      <c r="LB223" s="993"/>
      <c r="LC223" s="993"/>
      <c r="LD223" s="993"/>
      <c r="LE223" s="166"/>
      <c r="LF223" s="345"/>
      <c r="LG223" s="345"/>
      <c r="LH223" s="345"/>
      <c r="LI223" s="345"/>
      <c r="LJ223" s="345"/>
      <c r="LK223" s="345"/>
      <c r="LL223" s="345"/>
      <c r="LM223" s="345"/>
      <c r="LN223" s="345"/>
      <c r="LO223" s="345"/>
      <c r="LP223" s="345"/>
      <c r="LQ223" s="345"/>
      <c r="LR223" s="175"/>
      <c r="LS223" s="175"/>
      <c r="LT223" s="175"/>
      <c r="LU223" s="175"/>
      <c r="LV223" s="175"/>
      <c r="LW223" s="175"/>
      <c r="LX223" s="175"/>
      <c r="LY223" s="183"/>
      <c r="LZ223" s="183"/>
    </row>
    <row r="224" spans="1:338" ht="14.45" hidden="1" customHeight="1">
      <c r="A224" s="122">
        <v>60</v>
      </c>
      <c r="B224" s="122">
        <f>COUNTIFS($D$3:D224,D224,$F$3:F224,F224)</f>
        <v>3</v>
      </c>
      <c r="C224" s="184">
        <v>12403</v>
      </c>
      <c r="D224" s="398" t="s">
        <v>1104</v>
      </c>
      <c r="E224" s="188" t="s">
        <v>621</v>
      </c>
      <c r="F224" s="187">
        <v>6106030645</v>
      </c>
      <c r="G224" s="125">
        <f>LEFT(H224,4)-CONCATENATE(IF(LEFT(F224, 2)&lt;MID(H224, 3, 4), 20, 19),LEFT(F224,2))</f>
        <v>59</v>
      </c>
      <c r="H224" s="398" t="s">
        <v>1495</v>
      </c>
      <c r="I224" s="389" t="s">
        <v>575</v>
      </c>
      <c r="J224" s="504" t="s">
        <v>477</v>
      </c>
      <c r="K224" s="188" t="s">
        <v>478</v>
      </c>
      <c r="L224" s="125">
        <v>6</v>
      </c>
      <c r="M224" s="188" t="s">
        <v>1496</v>
      </c>
      <c r="N224" s="188" t="s">
        <v>490</v>
      </c>
      <c r="O224" s="125"/>
      <c r="P224" s="125" t="s">
        <v>529</v>
      </c>
      <c r="Q224" s="997"/>
      <c r="R224" s="997"/>
      <c r="S224" s="188"/>
      <c r="T224" s="750"/>
      <c r="U224" s="750"/>
      <c r="V224" s="555" t="s">
        <v>531</v>
      </c>
      <c r="W224" s="535"/>
      <c r="X224" s="557"/>
      <c r="Y224" s="557"/>
      <c r="Z224" s="1095"/>
      <c r="AA224" s="125" t="s">
        <v>779</v>
      </c>
      <c r="AB224" s="125"/>
      <c r="AC224" s="1014">
        <v>161</v>
      </c>
      <c r="AD224" s="1014">
        <v>900</v>
      </c>
      <c r="AE224" s="993"/>
      <c r="AF224" s="993"/>
      <c r="AG224" s="993" t="s">
        <v>507</v>
      </c>
      <c r="AH224" s="232">
        <v>50</v>
      </c>
      <c r="AI224"/>
      <c r="AJ224"/>
      <c r="AM224"/>
      <c r="AO224" s="1024">
        <v>52.3</v>
      </c>
      <c r="AP224" s="137">
        <v>41.9</v>
      </c>
      <c r="AQ224" s="138">
        <v>5.23</v>
      </c>
      <c r="AR224" s="139">
        <f>AO224+AP224+AQ224</f>
        <v>99.429999999999993</v>
      </c>
      <c r="AS224" s="140">
        <f>AO224/AP224</f>
        <v>1.2482100238663485</v>
      </c>
      <c r="AT224" s="141">
        <f>AO224/AP224*AQ224</f>
        <v>6.5281384248210035</v>
      </c>
      <c r="AU224" s="142">
        <f>AO224/(AP224+AQ224)</f>
        <v>1.1096965839168258</v>
      </c>
      <c r="AV224" s="143">
        <f>AW224*AO224/100</f>
        <v>44.264200000000002</v>
      </c>
      <c r="AW224" s="143">
        <f>97-AY224-(CD224*100/AO224)</f>
        <v>84.635181644359477</v>
      </c>
      <c r="AX224" s="144">
        <v>6.0667999999999997</v>
      </c>
      <c r="AY224" s="143">
        <v>11.6</v>
      </c>
      <c r="AZ224" s="122" t="s">
        <v>487</v>
      </c>
      <c r="BA224" s="204">
        <v>11</v>
      </c>
      <c r="BB224" s="147" t="s">
        <v>487</v>
      </c>
      <c r="BC224" s="153">
        <v>0.15</v>
      </c>
      <c r="BD224" s="153"/>
      <c r="BE224" s="145"/>
      <c r="BF224" s="143"/>
      <c r="BG224" s="149">
        <v>4398</v>
      </c>
      <c r="BH224" s="233">
        <v>269.10000000000002</v>
      </c>
      <c r="BI224" s="234">
        <v>0</v>
      </c>
      <c r="BJ224" s="143">
        <v>35.299999999999997</v>
      </c>
      <c r="BK224" s="122">
        <v>64.7</v>
      </c>
      <c r="BL224" s="306">
        <f>BJ224/BK224</f>
        <v>0.54559505409582687</v>
      </c>
      <c r="BM224" s="206">
        <v>0.56000000000000005</v>
      </c>
      <c r="BN224" s="153">
        <f>BM224*100/AO224</f>
        <v>1.0707456978967498</v>
      </c>
      <c r="BO224" s="122" t="s">
        <v>487</v>
      </c>
      <c r="BP224" s="122">
        <v>21.1</v>
      </c>
      <c r="BQ224" s="1030">
        <v>17.966999999999999</v>
      </c>
      <c r="BR224" s="174">
        <v>49914</v>
      </c>
      <c r="BS224" s="153">
        <f>BX224+BZ224</f>
        <v>42.599999999999994</v>
      </c>
      <c r="BT224" s="158">
        <v>89.7</v>
      </c>
      <c r="BU224" s="158">
        <v>8943</v>
      </c>
      <c r="BV224" s="153">
        <f>100-BT224</f>
        <v>10.299999999999997</v>
      </c>
      <c r="BW224" s="153">
        <f>BY224+CA224+CC224</f>
        <v>41.480999999999995</v>
      </c>
      <c r="BX224" s="158">
        <v>21.9</v>
      </c>
      <c r="BY224" s="145">
        <f>BX224*AP224/100</f>
        <v>9.1760999999999981</v>
      </c>
      <c r="BZ224" s="158">
        <v>20.7</v>
      </c>
      <c r="CA224" s="145">
        <f>BZ224*AP224/100</f>
        <v>8.6732999999999993</v>
      </c>
      <c r="CB224" s="158">
        <v>56.4</v>
      </c>
      <c r="CC224" s="145">
        <f>CB224*AP224/100</f>
        <v>23.631599999999999</v>
      </c>
      <c r="CD224" s="145">
        <v>0.4</v>
      </c>
      <c r="CE224" s="151">
        <v>95.7</v>
      </c>
      <c r="CF224" s="235">
        <v>6213.2</v>
      </c>
      <c r="CG224" s="151">
        <v>87.8</v>
      </c>
      <c r="CH224" s="235">
        <v>5156.8</v>
      </c>
      <c r="CI224" s="151">
        <v>44.7</v>
      </c>
      <c r="CJ224" s="151">
        <v>65</v>
      </c>
      <c r="CK224" s="235">
        <v>3558.7999999999997</v>
      </c>
      <c r="CL224" s="143">
        <f>BX224/BZ224</f>
        <v>1.0579710144927537</v>
      </c>
      <c r="CM224" s="145"/>
      <c r="CN224" s="145"/>
      <c r="CO224" s="145"/>
      <c r="CP224" s="153"/>
      <c r="CQ224" s="145">
        <v>19.8</v>
      </c>
      <c r="CR224" s="143"/>
      <c r="CS224" s="143"/>
      <c r="CT224" s="145"/>
      <c r="CU224" s="236"/>
      <c r="CV224" s="236"/>
      <c r="CW224" s="145"/>
      <c r="CX224" s="145"/>
      <c r="CZ224" s="145"/>
      <c r="DB224" s="237" t="s">
        <v>600</v>
      </c>
      <c r="DC224" s="238"/>
      <c r="DD224" s="239" t="s">
        <v>1497</v>
      </c>
      <c r="DE224" s="125"/>
      <c r="DF224" s="125"/>
      <c r="DG224" s="125"/>
      <c r="DH224" s="414"/>
      <c r="DI224" s="125" t="s">
        <v>489</v>
      </c>
      <c r="DJ224" s="240" t="s">
        <v>507</v>
      </c>
      <c r="DK224" s="166">
        <v>2</v>
      </c>
      <c r="DL224" s="166"/>
      <c r="DM224" s="166"/>
      <c r="DN224" s="164">
        <v>0</v>
      </c>
      <c r="DO224" s="166"/>
      <c r="DP224" s="166"/>
      <c r="DQ224" s="166"/>
      <c r="DR224" s="165">
        <v>1.9</v>
      </c>
      <c r="DS224" s="125">
        <v>3.3</v>
      </c>
      <c r="DT224" s="125">
        <v>287</v>
      </c>
      <c r="DU224" s="125">
        <v>32.4</v>
      </c>
      <c r="DV224" s="125">
        <v>67.599999999999994</v>
      </c>
      <c r="DW224" s="125" t="s">
        <v>490</v>
      </c>
      <c r="DX224" s="125" t="s">
        <v>490</v>
      </c>
      <c r="DY224" s="125" t="s">
        <v>490</v>
      </c>
      <c r="DZ224" s="125" t="s">
        <v>490</v>
      </c>
      <c r="EA224" s="125">
        <v>0</v>
      </c>
      <c r="EC224" s="242"/>
      <c r="ED224" s="242"/>
      <c r="EE224" s="166">
        <v>6</v>
      </c>
      <c r="EF224" s="166"/>
      <c r="EG224" s="166">
        <v>2</v>
      </c>
      <c r="EH224" s="242"/>
      <c r="EI224" s="242">
        <v>170</v>
      </c>
      <c r="EJ224" s="242">
        <v>80</v>
      </c>
      <c r="EK224" s="167">
        <f>EJ224/(EI224*EI224*0.01*0.01)</f>
        <v>27.681660899653977</v>
      </c>
      <c r="EL224" s="242"/>
      <c r="EM224" s="166"/>
      <c r="EN224" s="166">
        <v>2</v>
      </c>
      <c r="EO224" s="166">
        <v>1</v>
      </c>
      <c r="EP224" s="242"/>
      <c r="EQ224" s="1230">
        <v>43346</v>
      </c>
      <c r="ER224" s="559">
        <v>12403</v>
      </c>
      <c r="ES224" s="560">
        <v>75</v>
      </c>
      <c r="ET224" s="560">
        <v>225089</v>
      </c>
      <c r="EU224" s="560">
        <v>8000</v>
      </c>
      <c r="EV224" s="560">
        <v>40560</v>
      </c>
      <c r="EW224" s="561">
        <v>2483</v>
      </c>
      <c r="EX224" s="562">
        <f>EW224/EU224*EV224/ES224</f>
        <v>167.85080000000002</v>
      </c>
      <c r="EY224" s="563">
        <f>L224*EX224</f>
        <v>1007.1048000000001</v>
      </c>
      <c r="EZ224" s="441"/>
      <c r="FA224" s="175"/>
      <c r="FB224" s="175"/>
      <c r="FC224" s="175"/>
      <c r="FD224" s="564"/>
      <c r="FE224" s="565"/>
      <c r="FF224" s="565"/>
      <c r="FG224" s="566"/>
      <c r="FH224" s="567"/>
      <c r="FI224" s="518"/>
      <c r="FJ224" s="519"/>
      <c r="FK224" s="1017"/>
      <c r="FL224" s="133"/>
      <c r="FM224" s="122"/>
      <c r="FN224" s="213">
        <f>AC224/1000</f>
        <v>0.161</v>
      </c>
      <c r="FP224" s="141">
        <f>EW224*100/ET224</f>
        <v>1.1031192106233534</v>
      </c>
      <c r="FQ224" s="247">
        <f>EX224/1000</f>
        <v>0.16785080000000002</v>
      </c>
      <c r="FR224" s="170">
        <f>DT224/EX224</f>
        <v>1.7098518446143836</v>
      </c>
      <c r="FS224" s="174">
        <v>70</v>
      </c>
      <c r="FT224" s="175" t="s">
        <v>490</v>
      </c>
      <c r="FU224" s="175" t="s">
        <v>1479</v>
      </c>
      <c r="FV224" s="175" t="s">
        <v>1498</v>
      </c>
      <c r="FW224" s="125">
        <v>0</v>
      </c>
      <c r="FX224" s="125">
        <v>2</v>
      </c>
      <c r="FY224" s="125">
        <v>1</v>
      </c>
      <c r="FZ224" s="175" t="s">
        <v>1499</v>
      </c>
      <c r="GD224" s="125">
        <v>1</v>
      </c>
      <c r="GE224" s="175" t="s">
        <v>1481</v>
      </c>
      <c r="GF224" s="175" t="s">
        <v>1482</v>
      </c>
      <c r="GG224" s="125">
        <v>0</v>
      </c>
      <c r="GH224" s="175">
        <v>0</v>
      </c>
      <c r="GI224" s="175" t="s">
        <v>1500</v>
      </c>
      <c r="GJ224" s="991"/>
      <c r="GK224" s="214">
        <v>43881</v>
      </c>
      <c r="GL224" s="1236" t="s">
        <v>497</v>
      </c>
      <c r="GM224" s="1231">
        <f>DATEDIF(EQ224,GK224,"m")</f>
        <v>17</v>
      </c>
      <c r="GN224" s="1147"/>
      <c r="GP224" s="179">
        <v>0.3</v>
      </c>
      <c r="GR224" s="991"/>
      <c r="GS224" s="991">
        <v>0</v>
      </c>
      <c r="GT224" s="991"/>
      <c r="HI224" s="991"/>
      <c r="JD224" s="122"/>
      <c r="JI224" s="991"/>
      <c r="JJ224" s="993"/>
      <c r="JK224" s="993"/>
      <c r="JL224" s="993"/>
      <c r="JM224" s="993"/>
      <c r="JN224" s="993"/>
      <c r="JO224" s="993"/>
      <c r="JP224" s="993"/>
      <c r="JQ224" s="993"/>
      <c r="JR224" s="993"/>
      <c r="JS224" s="993"/>
      <c r="JT224" s="993"/>
      <c r="JU224" s="993"/>
      <c r="JV224" s="993"/>
      <c r="JW224" s="993"/>
      <c r="JX224" s="993"/>
      <c r="JY224" s="993"/>
      <c r="JZ224" s="993"/>
      <c r="KA224" s="993"/>
      <c r="KB224" s="993"/>
      <c r="KC224" s="993"/>
      <c r="KD224" s="993"/>
      <c r="KE224" s="993"/>
      <c r="KF224" s="993"/>
      <c r="KG224" s="993"/>
      <c r="KH224" s="993"/>
      <c r="KI224" s="993"/>
      <c r="KJ224" s="993"/>
      <c r="KK224" s="993"/>
      <c r="KL224" s="993"/>
      <c r="KM224" s="993"/>
      <c r="KN224" s="993"/>
      <c r="KO224" s="993"/>
      <c r="KP224" s="993"/>
      <c r="KQ224" s="993"/>
      <c r="KR224" s="993"/>
      <c r="KS224" s="993"/>
      <c r="KT224" s="993"/>
      <c r="KU224" s="993"/>
      <c r="KV224" s="993"/>
      <c r="KW224" s="993"/>
      <c r="KX224" s="993"/>
      <c r="KY224" s="993"/>
      <c r="KZ224" s="993"/>
      <c r="LA224" s="993"/>
      <c r="LB224" s="993"/>
      <c r="LC224" s="993"/>
      <c r="LD224" s="993"/>
      <c r="LE224" s="133"/>
    </row>
    <row r="225" spans="1:338" ht="14.45" hidden="1" customHeight="1">
      <c r="A225" s="122">
        <v>171</v>
      </c>
      <c r="B225" s="122">
        <f>COUNTIFS($D$3:D225,D225,$F$3:F225,F225)</f>
        <v>1</v>
      </c>
      <c r="C225" s="184">
        <v>10788</v>
      </c>
      <c r="D225" s="398" t="s">
        <v>1648</v>
      </c>
      <c r="E225" s="188" t="s">
        <v>1649</v>
      </c>
      <c r="F225" s="187">
        <v>495222134</v>
      </c>
      <c r="G225" s="125">
        <v>70</v>
      </c>
      <c r="H225" s="398" t="s">
        <v>1646</v>
      </c>
      <c r="I225" s="389" t="s">
        <v>476</v>
      </c>
      <c r="J225" s="751" t="s">
        <v>1501</v>
      </c>
      <c r="K225" s="188" t="s">
        <v>478</v>
      </c>
      <c r="L225" s="125">
        <v>3.5</v>
      </c>
      <c r="M225" s="188" t="s">
        <v>1650</v>
      </c>
      <c r="N225" s="188" t="s">
        <v>684</v>
      </c>
      <c r="O225" s="125"/>
      <c r="P225" s="125" t="s">
        <v>765</v>
      </c>
      <c r="Q225" s="997" t="s">
        <v>567</v>
      </c>
      <c r="R225" s="997"/>
      <c r="S225" s="535"/>
      <c r="T225" s="535"/>
      <c r="U225" s="535"/>
      <c r="V225" s="763" t="s">
        <v>1183</v>
      </c>
      <c r="W225" s="750"/>
      <c r="X225" s="535"/>
      <c r="Y225" s="547"/>
      <c r="Z225" s="1007"/>
      <c r="AA225" s="125" t="s">
        <v>767</v>
      </c>
      <c r="AB225" s="125"/>
      <c r="AC225" s="1100">
        <v>92.3</v>
      </c>
      <c r="AD225" s="1014">
        <v>320</v>
      </c>
      <c r="AE225" s="991"/>
      <c r="AF225" s="991"/>
      <c r="AG225" s="991" t="s">
        <v>1651</v>
      </c>
      <c r="AH225" s="1014">
        <v>100</v>
      </c>
      <c r="AO225" s="1024">
        <v>30.7</v>
      </c>
      <c r="AP225" s="137">
        <v>15.3</v>
      </c>
      <c r="AQ225" s="138">
        <v>53.1</v>
      </c>
      <c r="AR225" s="139">
        <f>AO225+AP225+AQ225</f>
        <v>99.1</v>
      </c>
      <c r="AS225" s="140">
        <f>AO225/AP225</f>
        <v>2.0065359477124183</v>
      </c>
      <c r="AT225" s="141">
        <f>AO225/AP225*AQ225</f>
        <v>106.54705882352941</v>
      </c>
      <c r="AU225" s="142">
        <f>AO225/(AP225+AQ225)</f>
        <v>0.44883040935672508</v>
      </c>
      <c r="AV225" s="143">
        <v>24.345099999999999</v>
      </c>
      <c r="AW225" s="143">
        <f>95-AY225</f>
        <v>79.3</v>
      </c>
      <c r="AX225" s="144">
        <v>4.8198999999999996</v>
      </c>
      <c r="AY225" s="143">
        <v>15.7</v>
      </c>
      <c r="AZ225" s="122" t="s">
        <v>487</v>
      </c>
      <c r="BA225" s="204">
        <v>75</v>
      </c>
      <c r="BB225" s="147" t="s">
        <v>487</v>
      </c>
      <c r="BC225" s="158">
        <v>0.1</v>
      </c>
      <c r="BG225" s="233">
        <v>5020.5</v>
      </c>
      <c r="BH225" s="122" t="s">
        <v>487</v>
      </c>
      <c r="BI225" s="234" t="s">
        <v>487</v>
      </c>
      <c r="BJ225" s="122">
        <v>66.7</v>
      </c>
      <c r="BK225" s="122">
        <v>33.6</v>
      </c>
      <c r="BL225" s="150">
        <f>BJ225/BK225</f>
        <v>1.9851190476190477</v>
      </c>
      <c r="BM225" s="206">
        <v>0.4</v>
      </c>
      <c r="BN225" s="153">
        <f>BM225*100/AO225</f>
        <v>1.3029315960912053</v>
      </c>
      <c r="BO225" s="122" t="s">
        <v>487</v>
      </c>
      <c r="BP225" s="143">
        <v>36.241134751773053</v>
      </c>
      <c r="BQ225" s="991">
        <v>21</v>
      </c>
      <c r="BR225" s="233">
        <v>48489</v>
      </c>
      <c r="BS225" s="153">
        <f>BX225+BZ225</f>
        <v>70.5</v>
      </c>
      <c r="BT225" s="158">
        <v>85.6</v>
      </c>
      <c r="BU225" s="158">
        <v>16117</v>
      </c>
      <c r="BV225" s="153">
        <f>100-BT225</f>
        <v>14.400000000000006</v>
      </c>
      <c r="BW225" s="1039">
        <f>BY225+CA225+CC225</f>
        <v>14.841000000000001</v>
      </c>
      <c r="BX225" s="158">
        <v>16</v>
      </c>
      <c r="BY225" s="145">
        <f>BX225*AP225/100</f>
        <v>2.448</v>
      </c>
      <c r="BZ225" s="158">
        <v>54.5</v>
      </c>
      <c r="CA225" s="145">
        <f>BZ225*AP225/100</f>
        <v>8.3384999999999998</v>
      </c>
      <c r="CB225" s="158">
        <v>26.5</v>
      </c>
      <c r="CC225" s="145">
        <f>CB225*AP225/100</f>
        <v>4.0545000000000009</v>
      </c>
      <c r="CD225" s="158">
        <v>0.4</v>
      </c>
      <c r="CL225" s="157">
        <f>BX225/BZ225</f>
        <v>0.29357798165137616</v>
      </c>
      <c r="CM225" s="145"/>
      <c r="CN225" s="145"/>
      <c r="CO225" s="145"/>
      <c r="CT225" s="145">
        <v>45</v>
      </c>
      <c r="CU225" s="236"/>
      <c r="CV225" s="236"/>
      <c r="CW225" s="145"/>
      <c r="CX225" s="145"/>
      <c r="CZ225" s="145"/>
      <c r="DA225" s="209">
        <v>3</v>
      </c>
      <c r="DB225" s="237" t="s">
        <v>685</v>
      </c>
      <c r="DC225" s="383"/>
      <c r="DE225" s="125"/>
      <c r="DF225" s="125"/>
      <c r="DG225" s="125"/>
      <c r="DH225" s="414"/>
      <c r="DI225" s="125" t="s">
        <v>515</v>
      </c>
      <c r="DJ225" s="426" t="s">
        <v>1651</v>
      </c>
      <c r="DK225" s="166">
        <v>2</v>
      </c>
      <c r="DL225" s="166"/>
      <c r="DM225" s="166"/>
      <c r="DN225" s="166" t="s">
        <v>686</v>
      </c>
      <c r="DO225" s="166">
        <v>0</v>
      </c>
      <c r="DP225" s="1275">
        <v>43598</v>
      </c>
      <c r="DQ225" s="166"/>
      <c r="DR225" s="165" t="s">
        <v>490</v>
      </c>
      <c r="DS225" s="125" t="s">
        <v>490</v>
      </c>
      <c r="DT225" s="125" t="s">
        <v>490</v>
      </c>
      <c r="DU225" s="125" t="s">
        <v>490</v>
      </c>
      <c r="DV225" s="125" t="s">
        <v>490</v>
      </c>
      <c r="DW225" s="125" t="s">
        <v>490</v>
      </c>
      <c r="DX225" s="125" t="s">
        <v>490</v>
      </c>
      <c r="DY225" s="125" t="s">
        <v>490</v>
      </c>
      <c r="DZ225" s="125" t="s">
        <v>490</v>
      </c>
      <c r="EA225" s="125" t="s">
        <v>490</v>
      </c>
      <c r="EC225" s="242"/>
      <c r="ED225" s="242"/>
      <c r="EE225" s="166">
        <v>3.5</v>
      </c>
      <c r="EF225" s="166"/>
      <c r="EG225" s="166"/>
      <c r="EH225" s="166"/>
      <c r="EI225" s="166"/>
      <c r="EJ225" s="166"/>
      <c r="EK225" s="167"/>
      <c r="EL225" s="166"/>
      <c r="EM225" s="166"/>
      <c r="EN225" s="166"/>
      <c r="EO225" s="166"/>
      <c r="EP225" s="242"/>
      <c r="EQ225" s="176"/>
      <c r="ER225" s="559">
        <v>10788</v>
      </c>
      <c r="ES225" s="560">
        <v>75</v>
      </c>
      <c r="ET225" s="560">
        <v>247940</v>
      </c>
      <c r="EU225" s="560">
        <v>4000</v>
      </c>
      <c r="EV225" s="560">
        <v>38220</v>
      </c>
      <c r="EW225" s="561">
        <v>587</v>
      </c>
      <c r="EX225" s="562">
        <f>EW225/EU225*EV225/ES225</f>
        <v>74.783799999999999</v>
      </c>
      <c r="EY225" s="563">
        <f>L225*EX225</f>
        <v>261.74329999999998</v>
      </c>
      <c r="EZ225" s="441"/>
      <c r="FA225" s="175"/>
      <c r="FB225" s="175"/>
      <c r="FC225" s="175"/>
      <c r="FD225" s="564"/>
      <c r="FE225" s="565"/>
      <c r="FF225" s="565"/>
      <c r="FG225" s="566"/>
      <c r="FH225" s="614"/>
      <c r="FI225" s="518"/>
      <c r="FJ225" s="519"/>
      <c r="FK225" s="1017"/>
      <c r="FL225" s="133"/>
      <c r="FM225" s="122"/>
      <c r="FN225" s="213">
        <f>AC225/1000</f>
        <v>9.2299999999999993E-2</v>
      </c>
      <c r="FP225" s="141">
        <f>EW225*100/ET225</f>
        <v>0.2367508268129386</v>
      </c>
      <c r="FQ225" s="247">
        <f>EX225/1000</f>
        <v>7.4783799999999997E-2</v>
      </c>
      <c r="FR225" s="222"/>
      <c r="FS225" s="222"/>
      <c r="FT225" s="223"/>
      <c r="FU225" s="223"/>
      <c r="FV225" s="223"/>
      <c r="FW225" s="166"/>
      <c r="FX225" s="166"/>
      <c r="FY225" s="166"/>
      <c r="FZ225" s="345"/>
      <c r="GA225" s="166"/>
      <c r="GB225" s="166"/>
      <c r="GC225" s="166"/>
      <c r="GD225" s="166"/>
      <c r="GE225" s="166"/>
      <c r="GF225" s="166"/>
      <c r="GG225" s="166"/>
      <c r="GH225" s="345"/>
      <c r="GI225" s="345"/>
      <c r="GJ225" s="1278">
        <f>DATEDIF(DP225,GK225,"m")</f>
        <v>0</v>
      </c>
      <c r="GK225" s="1279">
        <v>43598</v>
      </c>
      <c r="GL225" s="1280" t="s">
        <v>1534</v>
      </c>
      <c r="GM225" s="177"/>
      <c r="GN225" s="1147"/>
      <c r="GO225" s="874"/>
      <c r="GP225" s="874"/>
      <c r="GQ225" s="874"/>
      <c r="GR225" s="1092"/>
      <c r="GS225" s="1092"/>
      <c r="GT225" s="1092"/>
      <c r="GU225" s="875"/>
      <c r="GV225" s="166"/>
      <c r="GW225" s="166"/>
      <c r="GX225" s="166"/>
      <c r="GY225" s="166"/>
      <c r="GZ225" s="166"/>
      <c r="HA225" s="166"/>
      <c r="HB225" s="166"/>
      <c r="HC225" s="166"/>
      <c r="HD225" s="166"/>
      <c r="HE225" s="166"/>
      <c r="HF225" s="166"/>
      <c r="HG225" s="166"/>
      <c r="HH225" s="166"/>
      <c r="HI225" s="1050"/>
      <c r="HJ225" s="1050"/>
      <c r="HK225" s="1050"/>
      <c r="HL225" s="1050"/>
      <c r="HM225" s="1050"/>
      <c r="HN225" s="1050"/>
      <c r="HO225" s="1051"/>
      <c r="HP225" s="1051"/>
      <c r="HQ225" s="1050"/>
      <c r="HR225" s="1050"/>
      <c r="HS225" s="1050"/>
      <c r="HT225" s="1050"/>
      <c r="HU225" s="1050"/>
      <c r="HV225" s="1050"/>
      <c r="HW225" s="1050"/>
      <c r="HX225" s="1050"/>
      <c r="HY225" s="1050"/>
      <c r="HZ225" s="1050"/>
      <c r="IA225" s="1050"/>
      <c r="IB225" s="1051"/>
      <c r="IC225" s="1050"/>
      <c r="ID225" s="1050"/>
      <c r="IE225" s="1050"/>
      <c r="IF225" s="1050"/>
      <c r="IG225" s="1050"/>
      <c r="IH225" s="1050"/>
      <c r="II225" s="1050"/>
      <c r="IJ225" s="1050"/>
      <c r="IK225" s="1051"/>
      <c r="IL225" s="1050"/>
      <c r="IM225" s="1050"/>
      <c r="IN225" s="1051"/>
      <c r="IO225" s="1050"/>
      <c r="IP225" s="1050"/>
      <c r="IQ225" s="1050"/>
      <c r="IR225" s="1050"/>
      <c r="IS225" s="1050"/>
      <c r="IT225" s="1051"/>
      <c r="IU225" s="1050"/>
      <c r="IV225" s="1050"/>
      <c r="IW225" s="1050"/>
      <c r="IX225" s="1050"/>
      <c r="IY225" s="1050"/>
      <c r="IZ225" s="1050"/>
      <c r="JA225" s="1050"/>
      <c r="JB225" s="1050"/>
      <c r="JC225" s="1050"/>
      <c r="JD225" s="1050"/>
      <c r="JE225" s="1050"/>
      <c r="JF225" s="1050"/>
      <c r="JG225" s="166"/>
      <c r="JH225" s="166"/>
      <c r="JI225" s="166"/>
      <c r="JJ225" s="993"/>
      <c r="JK225" s="993"/>
      <c r="JL225" s="993"/>
      <c r="JM225" s="993"/>
      <c r="JN225" s="993"/>
      <c r="JO225" s="993"/>
      <c r="JP225" s="993"/>
      <c r="JQ225" s="993"/>
      <c r="JR225" s="993"/>
      <c r="JS225" s="993"/>
      <c r="JT225" s="993"/>
      <c r="JU225" s="993"/>
      <c r="JV225" s="993"/>
      <c r="JW225" s="993"/>
      <c r="JX225" s="993"/>
      <c r="JY225" s="993"/>
      <c r="JZ225" s="993"/>
      <c r="KA225" s="993"/>
      <c r="KB225" s="993"/>
      <c r="KC225" s="993"/>
      <c r="KD225" s="993"/>
      <c r="KE225" s="993"/>
      <c r="KF225" s="993"/>
      <c r="KG225" s="993"/>
      <c r="KH225" s="993"/>
      <c r="KI225" s="993"/>
      <c r="KJ225" s="993"/>
      <c r="KK225" s="993"/>
      <c r="KL225" s="993"/>
      <c r="KM225" s="993"/>
      <c r="KN225" s="993"/>
      <c r="KO225" s="993"/>
      <c r="KP225" s="993"/>
      <c r="KQ225" s="993"/>
      <c r="KR225" s="993"/>
      <c r="KS225" s="993"/>
      <c r="KT225" s="993"/>
      <c r="KU225" s="993"/>
      <c r="KV225" s="993"/>
      <c r="KW225" s="993"/>
      <c r="KX225" s="993"/>
      <c r="KY225" s="993"/>
      <c r="KZ225" s="993"/>
      <c r="LA225" s="993"/>
      <c r="LB225" s="993"/>
      <c r="LC225" s="993"/>
      <c r="LD225" s="993"/>
      <c r="LE225" s="874"/>
      <c r="LF225" s="1446"/>
      <c r="LG225" s="1446"/>
      <c r="LH225" s="1446"/>
      <c r="LI225" s="1446"/>
      <c r="LJ225" s="1446"/>
      <c r="LK225" s="1446"/>
      <c r="LL225" s="1446"/>
      <c r="LM225" s="1446"/>
      <c r="LN225" s="1446"/>
      <c r="LO225" s="1446"/>
      <c r="LP225" s="1446"/>
      <c r="LQ225" s="1446"/>
      <c r="LR225" s="175"/>
      <c r="LS225" s="175"/>
      <c r="LT225" s="175"/>
      <c r="LU225" s="175"/>
      <c r="LV225" s="175"/>
      <c r="LW225" s="175"/>
      <c r="LX225" s="175"/>
      <c r="LY225" s="183"/>
      <c r="LZ225" s="183"/>
    </row>
    <row r="226" spans="1:338" ht="14.45" hidden="1" customHeight="1">
      <c r="A226" s="122">
        <v>211</v>
      </c>
      <c r="B226" s="122">
        <f>COUNTIFS($D$3:D226,D226,$F$3:F226,F226)</f>
        <v>1</v>
      </c>
      <c r="C226" s="184">
        <v>11096</v>
      </c>
      <c r="D226" s="398" t="s">
        <v>1666</v>
      </c>
      <c r="E226" s="188" t="s">
        <v>1222</v>
      </c>
      <c r="F226" s="187">
        <v>496116148</v>
      </c>
      <c r="G226" s="125">
        <v>70</v>
      </c>
      <c r="H226" s="398" t="s">
        <v>1667</v>
      </c>
      <c r="I226" s="389" t="s">
        <v>476</v>
      </c>
      <c r="J226" s="751" t="s">
        <v>1501</v>
      </c>
      <c r="K226" s="188" t="s">
        <v>478</v>
      </c>
      <c r="L226" s="125">
        <v>7</v>
      </c>
      <c r="M226" s="188" t="s">
        <v>1528</v>
      </c>
      <c r="N226" s="188" t="s">
        <v>684</v>
      </c>
      <c r="O226" s="125"/>
      <c r="P226" s="125" t="s">
        <v>963</v>
      </c>
      <c r="Q226" s="997"/>
      <c r="R226" s="997"/>
      <c r="S226" s="535"/>
      <c r="T226" s="535"/>
      <c r="U226" s="535"/>
      <c r="V226" s="763" t="s">
        <v>964</v>
      </c>
      <c r="W226" s="750"/>
      <c r="X226" s="535"/>
      <c r="Y226" s="547"/>
      <c r="Z226" s="1007"/>
      <c r="AA226" s="125" t="s">
        <v>767</v>
      </c>
      <c r="AB226" s="125"/>
      <c r="AC226" s="1014">
        <v>68</v>
      </c>
      <c r="AD226" s="1014">
        <v>480</v>
      </c>
      <c r="AE226" s="993"/>
      <c r="AF226" s="993"/>
      <c r="AG226" s="993" t="s">
        <v>1647</v>
      </c>
      <c r="AH226" s="1015" t="s">
        <v>1668</v>
      </c>
      <c r="AI226" t="s">
        <v>769</v>
      </c>
      <c r="AO226" s="1024">
        <v>8.9</v>
      </c>
      <c r="AP226" s="137">
        <v>85.1</v>
      </c>
      <c r="AQ226" s="138">
        <v>4</v>
      </c>
      <c r="AR226" s="139">
        <f>AO226+AP226+AQ226</f>
        <v>98</v>
      </c>
      <c r="AS226" s="140">
        <f>AO226/AP226</f>
        <v>0.1045828437132785</v>
      </c>
      <c r="AT226" s="141">
        <f>AO226/AP226*AQ226</f>
        <v>0.418331374853114</v>
      </c>
      <c r="AU226" s="142">
        <f>AO226/(AP226+AQ226)</f>
        <v>9.9887766554433238E-2</v>
      </c>
      <c r="AV226" s="143">
        <v>8.0545000000000009</v>
      </c>
      <c r="AW226" s="143">
        <f>95-AY226</f>
        <v>90.5</v>
      </c>
      <c r="AX226" s="144">
        <v>0.40050000000000002</v>
      </c>
      <c r="AY226" s="143">
        <v>4.5</v>
      </c>
      <c r="AZ226" s="122" t="s">
        <v>487</v>
      </c>
      <c r="BA226" s="204">
        <v>53.422818791946305</v>
      </c>
      <c r="BB226" s="147" t="s">
        <v>487</v>
      </c>
      <c r="BC226" s="158">
        <v>0</v>
      </c>
      <c r="BG226" s="233">
        <v>10288.235294117647</v>
      </c>
      <c r="BH226" s="122" t="s">
        <v>487</v>
      </c>
      <c r="BI226" s="234" t="s">
        <v>487</v>
      </c>
      <c r="BJ226" s="122">
        <v>40.200000000000003</v>
      </c>
      <c r="BK226" s="122">
        <v>59.8</v>
      </c>
      <c r="BL226" s="150">
        <f>BJ226/BK226</f>
        <v>0.67224080267558539</v>
      </c>
      <c r="BM226" s="206">
        <v>0.1</v>
      </c>
      <c r="BN226" s="153">
        <f>BM226*100/AO226</f>
        <v>1.1235955056179774</v>
      </c>
      <c r="BO226" s="122" t="s">
        <v>487</v>
      </c>
      <c r="BP226" s="122">
        <v>54.5</v>
      </c>
      <c r="BQ226" s="991">
        <v>60.2</v>
      </c>
      <c r="BR226" s="158">
        <v>142235</v>
      </c>
      <c r="BS226" s="153">
        <f>BX226+BZ226</f>
        <v>72.7</v>
      </c>
      <c r="BT226" s="158">
        <v>98</v>
      </c>
      <c r="BU226" s="158">
        <v>13764</v>
      </c>
      <c r="BV226" s="153">
        <f>100-BT226</f>
        <v>2</v>
      </c>
      <c r="BW226" s="1039">
        <f>BY226+CA226+CC226</f>
        <v>83.227800000000002</v>
      </c>
      <c r="BX226" s="158">
        <v>38</v>
      </c>
      <c r="BY226" s="145">
        <f>BX226*AP226/100</f>
        <v>32.337999999999994</v>
      </c>
      <c r="BZ226" s="158">
        <v>34.700000000000003</v>
      </c>
      <c r="CA226" s="145">
        <f>BZ226*AP226/100</f>
        <v>29.529700000000002</v>
      </c>
      <c r="CB226" s="158">
        <v>25.1</v>
      </c>
      <c r="CC226" s="145">
        <f>CB226*AP226/100</f>
        <v>21.360099999999999</v>
      </c>
      <c r="CD226" s="158">
        <v>0.2</v>
      </c>
      <c r="CE226" s="151"/>
      <c r="CF226" s="151"/>
      <c r="CG226" s="151"/>
      <c r="CH226" s="151"/>
      <c r="CI226" s="151"/>
      <c r="CJ226" s="151"/>
      <c r="CK226" s="151"/>
      <c r="CL226" s="143">
        <f>BX226/BZ226</f>
        <v>1.095100864553314</v>
      </c>
      <c r="CM226" s="145"/>
      <c r="CN226" s="145"/>
      <c r="CO226" s="145"/>
      <c r="CT226" s="145">
        <v>76.599999999999994</v>
      </c>
      <c r="CU226" s="236"/>
      <c r="CV226" s="236"/>
      <c r="CW226" s="145"/>
      <c r="CX226" s="145"/>
      <c r="CZ226" s="145"/>
      <c r="DA226" s="209">
        <v>3</v>
      </c>
      <c r="DB226" s="237" t="s">
        <v>300</v>
      </c>
      <c r="DC226" s="383"/>
      <c r="DE226" s="125"/>
      <c r="DF226" s="125"/>
      <c r="DG226" s="125"/>
      <c r="DH226" s="414"/>
      <c r="DI226" s="423" t="s">
        <v>515</v>
      </c>
      <c r="DJ226" s="426" t="s">
        <v>485</v>
      </c>
      <c r="DK226" s="166">
        <v>2</v>
      </c>
      <c r="DL226" s="166"/>
      <c r="DM226" s="166" t="s">
        <v>476</v>
      </c>
      <c r="DN226" s="166" t="s">
        <v>618</v>
      </c>
      <c r="DO226" s="166">
        <v>0</v>
      </c>
      <c r="DP226" s="1275">
        <v>43630</v>
      </c>
      <c r="DQ226" s="166"/>
      <c r="DR226" s="165">
        <v>80.599999999999994</v>
      </c>
      <c r="DS226" s="125" t="s">
        <v>490</v>
      </c>
      <c r="DT226" s="125">
        <v>7777</v>
      </c>
      <c r="DU226" s="125">
        <v>83.7</v>
      </c>
      <c r="DV226" s="125">
        <v>16.3</v>
      </c>
      <c r="DW226" s="125" t="s">
        <v>490</v>
      </c>
      <c r="DX226" s="125" t="s">
        <v>490</v>
      </c>
      <c r="DY226" s="125" t="s">
        <v>490</v>
      </c>
      <c r="DZ226" s="125" t="s">
        <v>490</v>
      </c>
      <c r="EA226" s="125" t="s">
        <v>490</v>
      </c>
      <c r="EB226" s="122" t="s">
        <v>490</v>
      </c>
      <c r="EC226" s="242"/>
      <c r="ED226" s="242"/>
      <c r="EE226" s="166">
        <v>7</v>
      </c>
      <c r="EF226" s="166">
        <v>10</v>
      </c>
      <c r="EG226" s="166">
        <v>2</v>
      </c>
      <c r="EH226" s="166">
        <v>0</v>
      </c>
      <c r="EI226" s="166">
        <v>148</v>
      </c>
      <c r="EJ226" s="166">
        <v>68</v>
      </c>
      <c r="EK226" s="167">
        <v>31</v>
      </c>
      <c r="EL226" s="374">
        <v>2</v>
      </c>
      <c r="EM226" s="166"/>
      <c r="EN226" s="166">
        <v>3</v>
      </c>
      <c r="EO226" s="166">
        <v>2</v>
      </c>
      <c r="EP226" s="242"/>
      <c r="EQ226" s="176"/>
      <c r="ER226" s="559">
        <v>11096</v>
      </c>
      <c r="ES226" s="560">
        <v>75</v>
      </c>
      <c r="ET226" s="560"/>
      <c r="EU226" s="560">
        <v>4000</v>
      </c>
      <c r="EV226" s="560">
        <v>38220</v>
      </c>
      <c r="EW226" s="561"/>
      <c r="EX226" s="562"/>
      <c r="EY226" s="563"/>
      <c r="EZ226" s="441"/>
      <c r="FA226" s="175"/>
      <c r="FB226" s="175"/>
      <c r="FC226" s="175"/>
      <c r="FD226" s="564"/>
      <c r="FE226" s="565"/>
      <c r="FF226" s="565"/>
      <c r="FG226" s="566"/>
      <c r="FH226" s="614"/>
      <c r="FI226" s="518"/>
      <c r="FJ226" s="519"/>
      <c r="FK226" s="1017"/>
      <c r="FL226" s="133"/>
      <c r="FM226" s="122"/>
      <c r="FN226" s="213">
        <f>AC226/1000</f>
        <v>6.8000000000000005E-2</v>
      </c>
      <c r="FP226" s="141"/>
      <c r="FQ226" s="173">
        <f>DT226/1000</f>
        <v>7.7770000000000001</v>
      </c>
      <c r="FR226" s="222"/>
      <c r="FS226" s="222"/>
      <c r="FT226" s="223"/>
      <c r="FU226" s="223"/>
      <c r="FV226" s="223"/>
      <c r="FW226" s="166">
        <v>0</v>
      </c>
      <c r="FX226" s="166">
        <v>5</v>
      </c>
      <c r="FY226" s="166">
        <v>0</v>
      </c>
      <c r="FZ226" s="877"/>
      <c r="GA226" s="166">
        <v>0</v>
      </c>
      <c r="GB226" s="345"/>
      <c r="GC226" s="242"/>
      <c r="GD226" s="166">
        <v>1</v>
      </c>
      <c r="GE226" s="375">
        <v>43630</v>
      </c>
      <c r="GF226" s="345" t="s">
        <v>1521</v>
      </c>
      <c r="GG226" s="316"/>
      <c r="GH226" s="877"/>
      <c r="GI226" s="878" t="s">
        <v>1669</v>
      </c>
      <c r="GJ226" s="1278">
        <f>DATEDIF(DP226,GK226,"m")</f>
        <v>0</v>
      </c>
      <c r="GK226" s="1279">
        <v>43630</v>
      </c>
      <c r="GL226" s="1280" t="s">
        <v>1534</v>
      </c>
      <c r="GM226" s="177"/>
      <c r="GN226" s="1147"/>
      <c r="GO226" s="879"/>
      <c r="GP226" s="876">
        <v>3.5663448898301953</v>
      </c>
      <c r="GQ226" s="879"/>
      <c r="GR226" s="1150"/>
      <c r="GS226" s="1150"/>
      <c r="GT226" s="1150"/>
      <c r="GU226" s="880"/>
      <c r="GV226" s="316"/>
      <c r="GW226" s="316"/>
      <c r="GX226" s="316"/>
      <c r="GY226" s="316"/>
      <c r="GZ226" s="316"/>
      <c r="HA226" s="316"/>
      <c r="HB226" s="316"/>
      <c r="HC226" s="316"/>
      <c r="HD226" s="316"/>
      <c r="HE226" s="316"/>
      <c r="HF226" s="316"/>
      <c r="HG226" s="316"/>
      <c r="HH226" s="316"/>
      <c r="HI226" s="1209"/>
      <c r="HJ226" s="1209"/>
      <c r="HK226" s="1209"/>
      <c r="HL226" s="1209"/>
      <c r="HM226" s="1209"/>
      <c r="HN226" s="1209"/>
      <c r="HO226" s="1273"/>
      <c r="HP226" s="1273"/>
      <c r="HQ226" s="1209"/>
      <c r="HR226" s="1209"/>
      <c r="HS226" s="1209"/>
      <c r="HT226" s="1209"/>
      <c r="HU226" s="1209"/>
      <c r="HV226" s="1209"/>
      <c r="HW226" s="1209"/>
      <c r="HX226" s="1209"/>
      <c r="HY226" s="1209"/>
      <c r="HZ226" s="1209"/>
      <c r="IA226" s="1209"/>
      <c r="IB226" s="1273"/>
      <c r="IC226" s="1209"/>
      <c r="ID226" s="1209"/>
      <c r="IE226" s="1209"/>
      <c r="IF226" s="1209"/>
      <c r="IG226" s="1209"/>
      <c r="IH226" s="1209"/>
      <c r="II226" s="1209"/>
      <c r="IJ226" s="1209"/>
      <c r="IK226" s="1273"/>
      <c r="IL226" s="1209"/>
      <c r="IM226" s="1209"/>
      <c r="IN226" s="1273"/>
      <c r="IO226" s="1209"/>
      <c r="IP226" s="1209"/>
      <c r="IQ226" s="1209"/>
      <c r="IR226" s="1209"/>
      <c r="IS226" s="1209"/>
      <c r="IT226" s="1273"/>
      <c r="IU226" s="1209"/>
      <c r="IV226" s="1209"/>
      <c r="IW226" s="1209"/>
      <c r="IX226" s="1209"/>
      <c r="IY226" s="1209"/>
      <c r="IZ226" s="1209"/>
      <c r="JA226" s="1209"/>
      <c r="JB226" s="1209"/>
      <c r="JC226" s="1209"/>
      <c r="JD226" s="1209"/>
      <c r="JE226" s="1209"/>
      <c r="JF226" s="1209"/>
      <c r="JG226" s="316"/>
      <c r="JH226" s="316"/>
      <c r="JI226" s="316"/>
      <c r="JJ226" s="993"/>
      <c r="JK226" s="993"/>
      <c r="JL226" s="993"/>
      <c r="JM226" s="993"/>
      <c r="JN226" s="993"/>
      <c r="JO226" s="993"/>
      <c r="JP226" s="993"/>
      <c r="JQ226" s="993"/>
      <c r="JR226" s="993"/>
      <c r="JS226" s="993"/>
      <c r="JT226" s="993"/>
      <c r="JU226" s="993"/>
      <c r="JV226" s="993"/>
      <c r="JW226" s="993"/>
      <c r="JX226" s="993"/>
      <c r="JY226" s="993"/>
      <c r="JZ226" s="993"/>
      <c r="KA226" s="993"/>
      <c r="KB226" s="993"/>
      <c r="KC226" s="993"/>
      <c r="KD226" s="993"/>
      <c r="KE226" s="993"/>
      <c r="KF226" s="993"/>
      <c r="KG226" s="993"/>
      <c r="KH226" s="993"/>
      <c r="KI226" s="993"/>
      <c r="KJ226" s="993"/>
      <c r="KK226" s="993"/>
      <c r="KL226" s="993"/>
      <c r="KM226" s="993"/>
      <c r="KN226" s="993"/>
      <c r="KO226" s="993"/>
      <c r="KP226" s="993"/>
      <c r="KQ226" s="993"/>
      <c r="KR226" s="993"/>
      <c r="KS226" s="993"/>
      <c r="KT226" s="993"/>
      <c r="KU226" s="993"/>
      <c r="KV226" s="993"/>
      <c r="KW226" s="993"/>
      <c r="KX226" s="993"/>
      <c r="KY226" s="993"/>
      <c r="KZ226" s="993"/>
      <c r="LA226" s="993"/>
      <c r="LB226" s="993"/>
      <c r="LC226" s="993"/>
      <c r="LD226" s="993"/>
      <c r="LE226" s="879"/>
      <c r="LF226" s="1441"/>
      <c r="LG226" s="1441"/>
      <c r="LH226" s="1441"/>
      <c r="LI226" s="1441"/>
      <c r="LJ226" s="1441"/>
      <c r="LK226" s="1441"/>
      <c r="LL226" s="1441"/>
      <c r="LM226" s="1441"/>
      <c r="LN226" s="1441"/>
      <c r="LO226" s="1441"/>
      <c r="LP226" s="1441"/>
      <c r="LQ226" s="1441"/>
      <c r="LR226" s="175"/>
      <c r="LS226" s="175"/>
      <c r="LT226" s="175"/>
      <c r="LU226" s="175"/>
      <c r="LV226" s="175"/>
      <c r="LW226" s="175"/>
      <c r="LX226" s="175"/>
      <c r="LY226" s="183"/>
      <c r="LZ226" s="183"/>
    </row>
    <row r="227" spans="1:338" ht="14.45" hidden="1" customHeight="1">
      <c r="A227" s="122">
        <v>62</v>
      </c>
      <c r="B227" s="122">
        <f>COUNTIFS($D$3:D227,D227,$F$3:F227,F227)</f>
        <v>2</v>
      </c>
      <c r="C227" s="184">
        <v>8274</v>
      </c>
      <c r="D227" s="398" t="s">
        <v>1401</v>
      </c>
      <c r="E227" s="188" t="s">
        <v>1402</v>
      </c>
      <c r="F227" s="187">
        <v>6111161496</v>
      </c>
      <c r="G227" s="125">
        <v>57</v>
      </c>
      <c r="H227" s="398" t="s">
        <v>1428</v>
      </c>
      <c r="I227" s="503" t="s">
        <v>476</v>
      </c>
      <c r="J227" s="504" t="s">
        <v>477</v>
      </c>
      <c r="K227" s="175" t="s">
        <v>478</v>
      </c>
      <c r="L227" s="125">
        <v>21</v>
      </c>
      <c r="M227" s="188" t="s">
        <v>604</v>
      </c>
      <c r="N227" s="188" t="s">
        <v>490</v>
      </c>
      <c r="O227" s="188"/>
      <c r="P227" s="553" t="s">
        <v>597</v>
      </c>
      <c r="Q227" s="997"/>
      <c r="R227" s="997"/>
      <c r="S227" s="530" t="s">
        <v>503</v>
      </c>
      <c r="T227" s="573" t="s">
        <v>523</v>
      </c>
      <c r="U227" s="574" t="s">
        <v>484</v>
      </c>
      <c r="V227" s="530" t="s">
        <v>599</v>
      </c>
      <c r="W227" s="575" t="s">
        <v>506</v>
      </c>
      <c r="X227" s="530" t="s">
        <v>484</v>
      </c>
      <c r="Y227" s="530" t="s">
        <v>484</v>
      </c>
      <c r="Z227" s="1097"/>
      <c r="AA227" s="578"/>
      <c r="AB227" s="201"/>
      <c r="AC227" s="1010"/>
      <c r="AD227" s="1010"/>
      <c r="AE227" s="1010"/>
      <c r="AF227" s="1010"/>
      <c r="AG227" s="1018" t="s">
        <v>507</v>
      </c>
      <c r="AO227" s="1024">
        <v>37.9</v>
      </c>
      <c r="AP227" s="137">
        <v>57.7</v>
      </c>
      <c r="AQ227" s="138">
        <v>3.9</v>
      </c>
      <c r="AR227" s="139">
        <f>AO227+AP227+AQ227</f>
        <v>99.5</v>
      </c>
      <c r="AS227" s="140">
        <f>AO227/AP227</f>
        <v>0.65684575389947997</v>
      </c>
      <c r="AT227" s="141">
        <f>AO227/AP227*AQ227</f>
        <v>2.5616984402079717</v>
      </c>
      <c r="AU227" s="142">
        <f>AO227/(AP227+AQ227)</f>
        <v>0.61525974025974017</v>
      </c>
      <c r="AV227" s="145">
        <f>AW227*AO227/100</f>
        <v>35.735909999999997</v>
      </c>
      <c r="AW227" s="143">
        <f>95-AY227</f>
        <v>94.29</v>
      </c>
      <c r="AX227" s="144">
        <v>0.19453999999999996</v>
      </c>
      <c r="AY227" s="143">
        <v>0.71</v>
      </c>
      <c r="AZ227" s="149" t="s">
        <v>487</v>
      </c>
      <c r="BA227" s="204">
        <v>41.6</v>
      </c>
      <c r="BB227" s="205">
        <v>0.21</v>
      </c>
      <c r="BC227" s="148"/>
      <c r="BD227" s="148"/>
      <c r="BG227" s="145"/>
      <c r="BH227" s="135">
        <v>517.86666666666667</v>
      </c>
      <c r="BI227" s="234">
        <v>2.105</v>
      </c>
      <c r="BJ227" s="122">
        <v>50.6</v>
      </c>
      <c r="BK227" s="122">
        <v>48.9</v>
      </c>
      <c r="BL227" s="150">
        <v>1.0347648261758693</v>
      </c>
      <c r="BM227" s="206">
        <v>9.8000000000000004E-2</v>
      </c>
      <c r="BN227" s="153">
        <f>BM227*100/AO227</f>
        <v>0.2585751978891821</v>
      </c>
      <c r="BO227" s="149" t="s">
        <v>487</v>
      </c>
      <c r="BP227" s="143">
        <v>11.65</v>
      </c>
      <c r="BQ227" s="1030">
        <v>13.799999999999999</v>
      </c>
      <c r="BR227" s="174">
        <v>43563.888888888891</v>
      </c>
      <c r="BS227" s="153">
        <f>BX227+BZ227</f>
        <v>49</v>
      </c>
      <c r="BT227" s="145">
        <v>87.6</v>
      </c>
      <c r="BU227" s="174">
        <v>8448</v>
      </c>
      <c r="BV227" s="145">
        <v>12.400000000000006</v>
      </c>
      <c r="BW227" s="1020">
        <v>46.59</v>
      </c>
      <c r="BX227" s="145">
        <v>37.9</v>
      </c>
      <c r="BY227" s="145">
        <v>20.8</v>
      </c>
      <c r="BZ227" s="145">
        <v>11.1</v>
      </c>
      <c r="CA227" s="145">
        <v>6.09</v>
      </c>
      <c r="CB227" s="145">
        <v>35.9</v>
      </c>
      <c r="CC227" s="145">
        <v>19.7</v>
      </c>
      <c r="CD227" s="145">
        <v>1.1599999999999999</v>
      </c>
      <c r="CJ227" s="122">
        <v>83.3</v>
      </c>
      <c r="CK227" s="135">
        <v>6035.5479452054797</v>
      </c>
      <c r="CL227" s="157">
        <f>BX227/BZ227</f>
        <v>3.4144144144144142</v>
      </c>
      <c r="CM227" s="145"/>
      <c r="CN227" s="145"/>
      <c r="CO227" s="145"/>
      <c r="CP227" s="148"/>
      <c r="CT227" s="145"/>
      <c r="CU227" s="145"/>
      <c r="CV227" s="145"/>
      <c r="CW227" s="145"/>
      <c r="CX227" s="145"/>
      <c r="CY227" s="209"/>
      <c r="CZ227" s="145"/>
      <c r="DA227" s="209">
        <v>3</v>
      </c>
      <c r="DB227" s="158" t="s">
        <v>488</v>
      </c>
      <c r="DE227" s="125"/>
      <c r="DF227" s="125"/>
      <c r="DG227" s="125"/>
      <c r="DH227" s="414"/>
      <c r="DI227" s="160" t="s">
        <v>489</v>
      </c>
      <c r="DJ227" s="211" t="s">
        <v>507</v>
      </c>
      <c r="DK227" s="162">
        <v>2</v>
      </c>
      <c r="DL227" s="166"/>
      <c r="DM227" s="166"/>
      <c r="DN227" s="164">
        <v>0</v>
      </c>
      <c r="DO227" s="166"/>
      <c r="DP227" s="166"/>
      <c r="DQ227" s="166"/>
      <c r="DR227" s="165" t="s">
        <v>490</v>
      </c>
      <c r="DS227" s="125" t="s">
        <v>490</v>
      </c>
      <c r="DT227" s="125">
        <v>147</v>
      </c>
      <c r="DU227" s="125">
        <v>17.7</v>
      </c>
      <c r="DV227" s="125">
        <v>82.3</v>
      </c>
      <c r="DW227" s="125" t="s">
        <v>926</v>
      </c>
      <c r="DX227" s="125">
        <v>224.8</v>
      </c>
      <c r="DY227" s="125" t="s">
        <v>490</v>
      </c>
      <c r="DZ227" s="125">
        <v>3.58</v>
      </c>
      <c r="EA227" s="125">
        <v>0</v>
      </c>
      <c r="EC227" s="166"/>
      <c r="ED227" s="166" t="s">
        <v>604</v>
      </c>
      <c r="EE227" s="166">
        <v>21</v>
      </c>
      <c r="EF227" s="166"/>
      <c r="EG227" s="166">
        <v>2</v>
      </c>
      <c r="EH227" s="166">
        <v>1</v>
      </c>
      <c r="EI227" s="166">
        <v>173</v>
      </c>
      <c r="EJ227" s="166">
        <v>87</v>
      </c>
      <c r="EK227" s="167">
        <f>EJ227/(EI227*EI227*0.01*0.01)</f>
        <v>29.068796150890439</v>
      </c>
      <c r="EL227" s="166">
        <v>0</v>
      </c>
      <c r="EM227" s="166" t="s">
        <v>490</v>
      </c>
      <c r="EN227" s="166">
        <v>3</v>
      </c>
      <c r="EO227" s="166">
        <v>2</v>
      </c>
      <c r="EP227" s="166">
        <v>4</v>
      </c>
      <c r="EQ227" s="1230">
        <v>42948</v>
      </c>
      <c r="ER227" s="506">
        <v>8274</v>
      </c>
      <c r="ES227" s="611">
        <v>75</v>
      </c>
      <c r="ET227" s="578">
        <v>1734</v>
      </c>
      <c r="EU227" s="578">
        <v>2</v>
      </c>
      <c r="EV227" s="600">
        <v>46.24</v>
      </c>
      <c r="EW227" s="596">
        <v>838</v>
      </c>
      <c r="EX227" s="613">
        <v>22.346666666666668</v>
      </c>
      <c r="EY227" s="563">
        <v>469.28000000000003</v>
      </c>
      <c r="EZ227" s="441"/>
      <c r="FA227" s="175"/>
      <c r="FB227" s="175"/>
      <c r="FC227" s="175"/>
      <c r="FD227" s="564"/>
      <c r="FE227" s="565"/>
      <c r="FF227" s="565"/>
      <c r="FG227" s="566"/>
      <c r="FH227" s="674">
        <v>6.5781622911694511</v>
      </c>
      <c r="FI227" s="518"/>
      <c r="FJ227" s="519">
        <v>147</v>
      </c>
      <c r="FK227" s="1017"/>
      <c r="FL227" s="133"/>
      <c r="FM227" s="172">
        <v>48.327566320645907</v>
      </c>
      <c r="FN227" s="213">
        <f>EX227/1000</f>
        <v>2.2346666666666667E-2</v>
      </c>
      <c r="FP227" s="172">
        <v>48.327566320645907</v>
      </c>
      <c r="FQ227" s="213">
        <v>2.2346666666666667E-2</v>
      </c>
      <c r="FR227" s="222">
        <f>DT227/EX227</f>
        <v>6.5781622911694511</v>
      </c>
      <c r="FS227" s="222"/>
      <c r="FT227" s="223"/>
      <c r="FU227" s="223"/>
      <c r="FV227" s="223"/>
      <c r="GF227" s="175"/>
      <c r="GJ227" s="991"/>
      <c r="GK227" s="214">
        <v>43188</v>
      </c>
      <c r="GL227" s="1260" t="s">
        <v>497</v>
      </c>
      <c r="GM227" s="1231">
        <f>DATEDIF(EQ227,GK227,"m")</f>
        <v>7</v>
      </c>
      <c r="GN227" s="1147"/>
      <c r="GP227" s="340">
        <v>0.6</v>
      </c>
      <c r="GR227" s="991"/>
      <c r="GS227" s="991"/>
      <c r="GT227" s="991"/>
      <c r="GU227" s="122"/>
      <c r="HI227" s="991"/>
      <c r="HJ227" s="991"/>
      <c r="HK227" s="991"/>
      <c r="HL227" s="991"/>
      <c r="HM227" s="991"/>
      <c r="HN227" s="991"/>
      <c r="HO227" s="1022"/>
      <c r="HP227" s="1022"/>
      <c r="HQ227" s="991"/>
      <c r="HR227" s="991"/>
      <c r="HS227" s="991"/>
      <c r="HT227" s="991"/>
      <c r="HU227" s="991"/>
      <c r="HV227" s="991"/>
      <c r="HW227" s="991"/>
      <c r="HX227" s="991"/>
      <c r="HY227" s="991"/>
      <c r="HZ227" s="991"/>
      <c r="IA227" s="991"/>
      <c r="IB227" s="1022"/>
      <c r="IC227" s="991"/>
      <c r="ID227" s="991"/>
      <c r="IE227" s="991"/>
      <c r="IF227" s="991"/>
      <c r="IG227" s="991"/>
      <c r="IH227" s="991"/>
      <c r="II227" s="991"/>
      <c r="IJ227" s="991"/>
      <c r="IK227" s="1022"/>
      <c r="IL227" s="991"/>
      <c r="IM227" s="991"/>
      <c r="IN227" s="1022"/>
      <c r="IO227" s="991"/>
      <c r="IP227" s="991"/>
      <c r="IQ227" s="991"/>
      <c r="IR227" s="991"/>
      <c r="IS227" s="991"/>
      <c r="IT227" s="1022"/>
      <c r="IU227" s="991"/>
      <c r="IV227" s="991"/>
      <c r="IW227" s="991"/>
      <c r="IX227" s="991"/>
      <c r="IY227" s="991"/>
      <c r="IZ227" s="991"/>
      <c r="JA227" s="991"/>
      <c r="JB227" s="991"/>
      <c r="JC227" s="991"/>
      <c r="JD227" s="991"/>
      <c r="JE227" s="991"/>
      <c r="JF227" s="991"/>
      <c r="JG227" s="991"/>
      <c r="JH227" s="991"/>
      <c r="JI227" s="991"/>
      <c r="JJ227" s="993"/>
      <c r="JK227" s="993"/>
      <c r="JL227" s="993"/>
      <c r="JM227" s="993"/>
      <c r="JN227" s="993"/>
      <c r="JO227" s="993"/>
      <c r="JP227" s="993"/>
      <c r="JQ227" s="993"/>
      <c r="JR227" s="993"/>
      <c r="JS227" s="993"/>
      <c r="JT227" s="993"/>
      <c r="JU227" s="993"/>
      <c r="JV227" s="993"/>
      <c r="JW227" s="993"/>
      <c r="JX227" s="993"/>
      <c r="JY227" s="993"/>
      <c r="JZ227" s="993"/>
      <c r="KA227" s="993"/>
      <c r="KB227" s="993"/>
      <c r="KC227" s="993"/>
      <c r="KD227" s="993"/>
      <c r="KE227" s="993"/>
      <c r="KF227" s="993"/>
      <c r="KG227" s="993"/>
      <c r="KH227" s="993"/>
      <c r="KI227" s="993"/>
      <c r="KJ227" s="993"/>
      <c r="KK227" s="993"/>
      <c r="KL227" s="993"/>
      <c r="KM227" s="993"/>
      <c r="KN227" s="993"/>
      <c r="KO227" s="993"/>
      <c r="KP227" s="993"/>
      <c r="KQ227" s="993"/>
      <c r="KR227" s="993"/>
      <c r="KS227" s="993"/>
      <c r="KT227" s="993"/>
      <c r="KU227" s="993"/>
      <c r="KV227" s="993"/>
      <c r="KW227" s="993"/>
      <c r="KX227" s="993"/>
      <c r="KY227" s="993"/>
      <c r="KZ227" s="993"/>
      <c r="LA227" s="993"/>
      <c r="LB227" s="993"/>
      <c r="LC227" s="993"/>
      <c r="LD227" s="993"/>
      <c r="LF227" s="122"/>
      <c r="LG227" s="122"/>
      <c r="LH227" s="122"/>
      <c r="LI227" s="122"/>
      <c r="LJ227" s="122"/>
      <c r="LK227" s="122"/>
      <c r="LL227" s="122"/>
      <c r="LM227" s="122"/>
      <c r="LN227" s="122"/>
      <c r="LO227" s="122"/>
      <c r="LP227" s="122"/>
      <c r="LQ227" s="122"/>
    </row>
    <row r="228" spans="1:338" ht="14.45" hidden="1" customHeight="1">
      <c r="A228" s="122">
        <v>8</v>
      </c>
      <c r="B228" s="122">
        <f>COUNTIFS($D$3:D228,D228,$F$3:F228,F228)</f>
        <v>1</v>
      </c>
      <c r="C228" s="827" t="s">
        <v>1535</v>
      </c>
      <c r="D228" s="827" t="s">
        <v>1536</v>
      </c>
      <c r="E228" s="125"/>
      <c r="F228" s="188">
        <v>505802108</v>
      </c>
      <c r="G228" s="125">
        <v>66</v>
      </c>
      <c r="H228" s="398" t="s">
        <v>1537</v>
      </c>
      <c r="I228" s="572"/>
      <c r="J228" s="504"/>
      <c r="K228" s="828" t="s">
        <v>478</v>
      </c>
      <c r="L228" s="188">
        <v>1</v>
      </c>
      <c r="M228" s="188" t="s">
        <v>490</v>
      </c>
      <c r="N228" s="125"/>
      <c r="O228" s="125"/>
      <c r="P228" s="553"/>
      <c r="Q228" s="997"/>
      <c r="R228" s="997"/>
      <c r="S228" s="547"/>
      <c r="T228" s="547"/>
      <c r="U228" s="639"/>
      <c r="V228" s="547"/>
      <c r="W228" s="640"/>
      <c r="X228" s="547"/>
      <c r="Y228" s="547"/>
      <c r="Z228" s="1007"/>
      <c r="AA228" s="125"/>
      <c r="AB228" s="125"/>
      <c r="AC228" s="991"/>
      <c r="AD228" s="991"/>
      <c r="AE228" s="991"/>
      <c r="AF228" s="991"/>
      <c r="AG228" s="1017"/>
      <c r="AH228" s="1009"/>
      <c r="AJ228" s="145">
        <v>0.5</v>
      </c>
      <c r="AK228" s="134"/>
      <c r="AM228" s="135"/>
      <c r="AO228" s="1021" t="s">
        <v>487</v>
      </c>
      <c r="AP228" s="363" t="s">
        <v>487</v>
      </c>
      <c r="AQ228" s="288" t="str">
        <f>DU228</f>
        <v>N</v>
      </c>
      <c r="AR228" s="139" t="s">
        <v>487</v>
      </c>
      <c r="AS228" s="140" t="s">
        <v>487</v>
      </c>
      <c r="AT228" s="141" t="s">
        <v>487</v>
      </c>
      <c r="AU228" s="142" t="s">
        <v>487</v>
      </c>
      <c r="AV228" s="149" t="s">
        <v>487</v>
      </c>
      <c r="AW228" s="145" t="s">
        <v>487</v>
      </c>
      <c r="AX228" s="144" t="s">
        <v>487</v>
      </c>
      <c r="AY228" s="122" t="s">
        <v>487</v>
      </c>
      <c r="AZ228" s="143" t="s">
        <v>487</v>
      </c>
      <c r="BA228" s="146" t="s">
        <v>487</v>
      </c>
      <c r="BB228" s="205" t="s">
        <v>487</v>
      </c>
      <c r="BC228" s="148"/>
      <c r="BD228" s="148"/>
      <c r="BG228" s="145"/>
      <c r="BH228" s="143"/>
      <c r="BI228" s="234" t="s">
        <v>487</v>
      </c>
      <c r="BJ228" s="143" t="s">
        <v>487</v>
      </c>
      <c r="BK228" s="143" t="s">
        <v>487</v>
      </c>
      <c r="BL228" s="150" t="s">
        <v>487</v>
      </c>
      <c r="BM228" s="206" t="s">
        <v>487</v>
      </c>
      <c r="BN228" s="122" t="s">
        <v>487</v>
      </c>
      <c r="BO228" s="122" t="s">
        <v>487</v>
      </c>
      <c r="BP228" s="122" t="s">
        <v>487</v>
      </c>
      <c r="BQ228" s="991" t="s">
        <v>487</v>
      </c>
      <c r="BR228" s="152"/>
      <c r="BS228" s="289" t="s">
        <v>487</v>
      </c>
      <c r="BT228" s="208" t="s">
        <v>487</v>
      </c>
      <c r="BU228" s="152"/>
      <c r="BV228" s="208" t="s">
        <v>487</v>
      </c>
      <c r="BW228" s="208" t="s">
        <v>487</v>
      </c>
      <c r="BX228" s="208" t="s">
        <v>487</v>
      </c>
      <c r="BY228" s="208" t="s">
        <v>487</v>
      </c>
      <c r="BZ228" s="208" t="s">
        <v>487</v>
      </c>
      <c r="CA228" s="208" t="s">
        <v>487</v>
      </c>
      <c r="CB228" s="208" t="s">
        <v>487</v>
      </c>
      <c r="CC228" s="208" t="s">
        <v>487</v>
      </c>
      <c r="CD228" s="208" t="s">
        <v>487</v>
      </c>
      <c r="CE228" s="208" t="s">
        <v>487</v>
      </c>
      <c r="CF228" s="208" t="s">
        <v>487</v>
      </c>
      <c r="CG228" s="208" t="s">
        <v>487</v>
      </c>
      <c r="CH228" s="208" t="s">
        <v>487</v>
      </c>
      <c r="CI228" s="208" t="s">
        <v>487</v>
      </c>
      <c r="CJ228" s="208" t="s">
        <v>487</v>
      </c>
      <c r="CK228" s="208" t="s">
        <v>487</v>
      </c>
      <c r="CM228" s="145"/>
      <c r="CN228" s="145"/>
      <c r="CO228" s="145"/>
      <c r="CP228" s="148"/>
      <c r="CS228" s="145"/>
      <c r="CT228" s="145"/>
      <c r="CU228" s="145"/>
      <c r="CV228" s="145"/>
      <c r="CW228" s="145"/>
      <c r="CX228" s="145"/>
      <c r="CY228" s="149"/>
      <c r="CZ228" s="145"/>
      <c r="DA228" s="149">
        <v>3</v>
      </c>
      <c r="DB228" s="149" t="s">
        <v>487</v>
      </c>
      <c r="DC228" s="420" t="s">
        <v>1538</v>
      </c>
      <c r="DE228" s="125"/>
      <c r="DF228" s="125"/>
      <c r="DG228" s="125"/>
      <c r="DH228" s="414"/>
      <c r="DI228" s="296" t="s">
        <v>515</v>
      </c>
      <c r="DJ228" s="830"/>
      <c r="DK228" s="166">
        <v>2</v>
      </c>
      <c r="DL228" s="166" t="s">
        <v>476</v>
      </c>
      <c r="DM228" s="166"/>
      <c r="DN228" s="166">
        <v>0</v>
      </c>
      <c r="DO228" s="166">
        <v>0</v>
      </c>
      <c r="DP228" s="1276">
        <v>42549</v>
      </c>
      <c r="DQ228" s="166" t="s">
        <v>490</v>
      </c>
      <c r="DR228" s="831" t="s">
        <v>490</v>
      </c>
      <c r="DS228" s="832" t="s">
        <v>490</v>
      </c>
      <c r="DT228" s="832" t="s">
        <v>490</v>
      </c>
      <c r="DU228" s="832" t="s">
        <v>490</v>
      </c>
      <c r="DV228" s="832" t="s">
        <v>490</v>
      </c>
      <c r="DW228" s="832" t="s">
        <v>490</v>
      </c>
      <c r="DX228" s="832" t="s">
        <v>490</v>
      </c>
      <c r="DY228" s="832" t="s">
        <v>490</v>
      </c>
      <c r="DZ228" s="832" t="s">
        <v>490</v>
      </c>
      <c r="EA228" s="832" t="s">
        <v>490</v>
      </c>
      <c r="EC228" s="166">
        <v>3</v>
      </c>
      <c r="ED228" s="166" t="s">
        <v>490</v>
      </c>
      <c r="EE228" s="166">
        <v>1</v>
      </c>
      <c r="EF228" s="166"/>
      <c r="EG228" s="166">
        <v>1</v>
      </c>
      <c r="EH228" s="166">
        <v>0</v>
      </c>
      <c r="EI228" s="166">
        <v>154</v>
      </c>
      <c r="EJ228" s="166">
        <v>72</v>
      </c>
      <c r="EK228" s="167">
        <f>EJ228/(EI228*EI228*0.01*0.01)</f>
        <v>30.359251138471919</v>
      </c>
      <c r="EL228" s="166">
        <v>2</v>
      </c>
      <c r="EM228" s="168" t="s">
        <v>490</v>
      </c>
      <c r="EN228" s="166">
        <v>3</v>
      </c>
      <c r="EO228" s="166">
        <v>2</v>
      </c>
      <c r="EP228" s="166" t="s">
        <v>490</v>
      </c>
      <c r="EQ228" s="293"/>
      <c r="ER228" s="833" t="s">
        <v>1535</v>
      </c>
      <c r="ES228" s="892"/>
      <c r="ET228" s="892"/>
      <c r="EU228" s="892"/>
      <c r="EV228" s="892"/>
      <c r="EW228" s="893"/>
      <c r="EX228" s="894"/>
      <c r="EY228" s="895"/>
      <c r="EZ228" s="896"/>
      <c r="FA228" s="892"/>
      <c r="FB228" s="892"/>
      <c r="FC228" s="892"/>
      <c r="FD228" s="892"/>
      <c r="FE228" s="897"/>
      <c r="FF228" s="898"/>
      <c r="FG228" s="899"/>
      <c r="FH228" s="900"/>
      <c r="FI228" s="834"/>
      <c r="FJ228" s="835"/>
      <c r="FK228" s="1208"/>
      <c r="FL228" s="836"/>
      <c r="FM228" s="836"/>
      <c r="FP228" s="145">
        <v>0.5</v>
      </c>
      <c r="FQ228" s="366" t="s">
        <v>487</v>
      </c>
      <c r="FR228" s="133"/>
      <c r="FS228" s="133"/>
      <c r="GF228" s="175"/>
      <c r="GJ228" s="1278">
        <f>DATEDIF(DP228,GK228,"m")</f>
        <v>0</v>
      </c>
      <c r="GK228" s="1279">
        <v>42549</v>
      </c>
      <c r="GL228" s="1280" t="s">
        <v>1534</v>
      </c>
      <c r="GM228" s="177"/>
      <c r="GN228" s="1147"/>
      <c r="GR228" s="991"/>
      <c r="GS228" s="991"/>
      <c r="GT228" s="991"/>
      <c r="HI228" s="991"/>
      <c r="HJ228" s="991"/>
      <c r="HK228" s="991"/>
      <c r="HL228" s="991"/>
      <c r="HM228" s="991"/>
      <c r="HN228" s="991"/>
      <c r="HO228" s="1022"/>
      <c r="HP228" s="1022"/>
      <c r="HQ228" s="991"/>
      <c r="HR228" s="991"/>
      <c r="HS228" s="991"/>
      <c r="HT228" s="991"/>
      <c r="HU228" s="991"/>
      <c r="HV228" s="991"/>
      <c r="HW228" s="991"/>
      <c r="HX228" s="991"/>
      <c r="HY228" s="991"/>
      <c r="HZ228" s="991"/>
      <c r="IA228" s="991"/>
      <c r="IB228" s="1022"/>
      <c r="IC228" s="991"/>
      <c r="ID228" s="991"/>
      <c r="IE228" s="991"/>
      <c r="IF228" s="991"/>
      <c r="IG228" s="991"/>
      <c r="IH228" s="991"/>
      <c r="II228" s="991"/>
      <c r="IJ228" s="991"/>
      <c r="IK228" s="1022"/>
      <c r="IL228" s="991"/>
      <c r="IM228" s="991"/>
      <c r="IN228" s="1022"/>
      <c r="IO228" s="991"/>
      <c r="IP228" s="991"/>
      <c r="IQ228" s="991"/>
      <c r="IR228" s="991"/>
      <c r="IS228" s="991"/>
      <c r="IT228" s="1022"/>
      <c r="IU228" s="991"/>
      <c r="IV228" s="991"/>
      <c r="IW228" s="991"/>
      <c r="IX228" s="991"/>
      <c r="IY228" s="991"/>
      <c r="IZ228" s="991"/>
      <c r="JA228" s="991"/>
      <c r="JB228" s="991"/>
      <c r="JC228" s="991"/>
      <c r="JD228" s="991"/>
      <c r="JE228" s="991"/>
      <c r="JF228" s="991"/>
      <c r="JG228" s="125"/>
      <c r="JH228" s="125"/>
      <c r="JI228" s="125"/>
      <c r="JJ228" s="993"/>
      <c r="JK228" s="993"/>
      <c r="JL228" s="993"/>
      <c r="JM228" s="993"/>
      <c r="JN228" s="993"/>
      <c r="JO228" s="993"/>
      <c r="JP228" s="993"/>
      <c r="JQ228" s="993"/>
      <c r="JR228" s="993"/>
      <c r="JS228" s="993"/>
      <c r="JT228" s="993"/>
      <c r="JU228" s="993"/>
      <c r="JV228" s="993"/>
      <c r="JW228" s="993"/>
      <c r="JX228" s="993"/>
      <c r="JY228" s="993"/>
      <c r="JZ228" s="993"/>
      <c r="KA228" s="993"/>
      <c r="KB228" s="993"/>
      <c r="KC228" s="993"/>
      <c r="KD228" s="993"/>
      <c r="KE228" s="993"/>
      <c r="KF228" s="993"/>
      <c r="KG228" s="993"/>
      <c r="KH228" s="993"/>
      <c r="KI228" s="993"/>
      <c r="KJ228" s="993"/>
      <c r="KK228" s="993"/>
      <c r="KL228" s="993"/>
      <c r="KM228" s="993"/>
      <c r="KN228" s="993"/>
      <c r="KO228" s="993"/>
      <c r="KP228" s="993"/>
      <c r="KQ228" s="993"/>
      <c r="KR228" s="993"/>
      <c r="KS228" s="993"/>
      <c r="KT228" s="993"/>
      <c r="KU228" s="993"/>
      <c r="KV228" s="993"/>
      <c r="KW228" s="993"/>
      <c r="KX228" s="993"/>
      <c r="KY228" s="993"/>
      <c r="KZ228" s="993"/>
      <c r="LA228" s="993"/>
      <c r="LB228" s="993"/>
      <c r="LC228" s="993"/>
      <c r="LD228" s="993"/>
      <c r="LE228" s="125"/>
      <c r="LF228" s="175"/>
      <c r="LG228" s="175"/>
      <c r="LH228" s="175"/>
      <c r="LI228" s="175"/>
      <c r="LJ228" s="175"/>
      <c r="LK228" s="175"/>
      <c r="LL228" s="175"/>
      <c r="LM228" s="175"/>
      <c r="LN228" s="175"/>
      <c r="LO228" s="175"/>
      <c r="LP228" s="175"/>
      <c r="LQ228" s="175"/>
      <c r="LR228" s="175"/>
      <c r="LS228" s="175"/>
      <c r="LT228" s="175"/>
      <c r="LU228" s="175"/>
      <c r="LV228" s="175"/>
      <c r="LW228" s="175"/>
      <c r="LX228" s="175"/>
      <c r="LY228" s="183"/>
      <c r="LZ228" s="183"/>
    </row>
    <row r="229" spans="1:338" ht="14.45" hidden="1" customHeight="1">
      <c r="A229" s="122">
        <v>150</v>
      </c>
      <c r="B229" s="122">
        <f>COUNTIFS($D$3:D229,D229,$F$3:F229,F229)</f>
        <v>2</v>
      </c>
      <c r="C229" s="184">
        <v>12857</v>
      </c>
      <c r="D229" s="398" t="s">
        <v>1713</v>
      </c>
      <c r="E229" s="188" t="s">
        <v>1085</v>
      </c>
      <c r="F229" s="187">
        <v>510508052</v>
      </c>
      <c r="G229" s="125">
        <f>LEFT(H229,4)-CONCATENATE(IF(LEFT(F229, 2)&lt;MID(H229, 3, 4), 20, 19),LEFT(F229,2))</f>
        <v>69</v>
      </c>
      <c r="H229" s="398" t="s">
        <v>1714</v>
      </c>
      <c r="I229" s="389" t="s">
        <v>1715</v>
      </c>
      <c r="J229" s="751" t="s">
        <v>1501</v>
      </c>
      <c r="K229" s="188" t="s">
        <v>478</v>
      </c>
      <c r="L229" s="125">
        <v>10</v>
      </c>
      <c r="M229" s="188">
        <v>10</v>
      </c>
      <c r="N229" s="188" t="s">
        <v>513</v>
      </c>
      <c r="O229" s="125"/>
      <c r="P229" s="125" t="s">
        <v>1454</v>
      </c>
      <c r="Q229" s="997"/>
      <c r="R229" s="997"/>
      <c r="S229" s="188"/>
      <c r="T229" s="554" t="s">
        <v>530</v>
      </c>
      <c r="U229" s="554"/>
      <c r="V229" s="568" t="s">
        <v>990</v>
      </c>
      <c r="W229" s="535"/>
      <c r="X229" s="557"/>
      <c r="Y229" s="557"/>
      <c r="Z229" s="1095"/>
      <c r="AA229" s="125" t="s">
        <v>779</v>
      </c>
      <c r="AB229" s="125"/>
      <c r="AC229" s="1014">
        <v>308</v>
      </c>
      <c r="AD229" s="1014">
        <v>3000</v>
      </c>
      <c r="AE229" s="993"/>
      <c r="AF229" s="993"/>
      <c r="AG229" s="993" t="s">
        <v>485</v>
      </c>
      <c r="AH229" s="1014">
        <v>250</v>
      </c>
      <c r="AI229"/>
      <c r="AJ229"/>
      <c r="AM229"/>
      <c r="AO229" s="1024">
        <v>42.1</v>
      </c>
      <c r="AP229" s="137">
        <v>38.5</v>
      </c>
      <c r="AQ229" s="138">
        <v>18.8</v>
      </c>
      <c r="AR229" s="139">
        <f>AO229+AP229+AQ229</f>
        <v>99.399999999999991</v>
      </c>
      <c r="AS229" s="140">
        <f>AO229/AP229</f>
        <v>1.0935064935064935</v>
      </c>
      <c r="AT229" s="141">
        <f>AO229/AP229*AQ229</f>
        <v>20.557922077922079</v>
      </c>
      <c r="AU229" s="142">
        <f>AO229/(AP229+AQ229)</f>
        <v>0.73472949389179765</v>
      </c>
      <c r="AV229" s="143">
        <f>AW229*AO229/100</f>
        <v>31.617999999999999</v>
      </c>
      <c r="AW229" s="143">
        <f>98-AY229-(CD229*100/AO229)</f>
        <v>75.102137767220896</v>
      </c>
      <c r="AX229" s="144">
        <v>4.83</v>
      </c>
      <c r="AY229" s="143">
        <f>AX229*100/AO229</f>
        <v>11.472684085510689</v>
      </c>
      <c r="AZ229" s="122" t="s">
        <v>487</v>
      </c>
      <c r="BA229" s="204">
        <v>13.2</v>
      </c>
      <c r="BB229" s="147" t="s">
        <v>487</v>
      </c>
      <c r="BC229" s="153">
        <v>0.3</v>
      </c>
      <c r="BD229" s="153"/>
      <c r="BE229" s="143"/>
      <c r="BF229" s="143"/>
      <c r="BG229" s="233">
        <v>7746.9230769230762</v>
      </c>
      <c r="BH229" s="233">
        <v>617.5</v>
      </c>
      <c r="BI229" s="234">
        <v>1.7</v>
      </c>
      <c r="BJ229" s="143">
        <v>40.700000000000003</v>
      </c>
      <c r="BK229" s="143">
        <f>100-BJ229</f>
        <v>59.3</v>
      </c>
      <c r="BL229" s="150">
        <f>BJ229/BK229</f>
        <v>0.68634064080944357</v>
      </c>
      <c r="BM229" s="206">
        <v>0.42</v>
      </c>
      <c r="BN229" s="153">
        <f>BM229*100/AO229</f>
        <v>0.99762470308788598</v>
      </c>
      <c r="BO229" s="122" t="s">
        <v>487</v>
      </c>
      <c r="BP229" s="143">
        <v>51.3</v>
      </c>
      <c r="BQ229" s="1030">
        <v>52.555</v>
      </c>
      <c r="BR229" s="158">
        <v>49800</v>
      </c>
      <c r="BS229" s="153">
        <f>BX229+BZ229</f>
        <v>26.799999999999997</v>
      </c>
      <c r="BT229" s="158">
        <v>88.4</v>
      </c>
      <c r="BU229" s="158">
        <v>5927</v>
      </c>
      <c r="BV229" s="153">
        <f>100-BT229</f>
        <v>11.599999999999994</v>
      </c>
      <c r="BW229" s="1039">
        <f>BY229+CA229+CC229</f>
        <v>38.230499999999999</v>
      </c>
      <c r="BX229" s="149">
        <v>4.9000000000000004</v>
      </c>
      <c r="BY229" s="145">
        <f>BX229*AP229/100</f>
        <v>1.8865000000000001</v>
      </c>
      <c r="BZ229" s="158">
        <v>21.9</v>
      </c>
      <c r="CA229" s="145">
        <f>BZ229*AP229/100</f>
        <v>8.4314999999999998</v>
      </c>
      <c r="CB229" s="158">
        <v>72.5</v>
      </c>
      <c r="CC229" s="145">
        <f>CB229*AP229/100</f>
        <v>27.912500000000001</v>
      </c>
      <c r="CD229" s="405">
        <v>4.8099999999999996</v>
      </c>
      <c r="CE229" s="151">
        <v>98</v>
      </c>
      <c r="CF229" s="151">
        <v>8834</v>
      </c>
      <c r="CG229" s="151">
        <v>97</v>
      </c>
      <c r="CH229" s="151">
        <v>5774</v>
      </c>
      <c r="CI229" s="151">
        <v>55.7</v>
      </c>
      <c r="CJ229" s="151">
        <v>66.900000000000006</v>
      </c>
      <c r="CK229" s="151">
        <v>3413</v>
      </c>
      <c r="CL229" s="157">
        <f>BX229/BZ229</f>
        <v>0.22374429223744297</v>
      </c>
      <c r="CM229" s="145"/>
      <c r="CN229" s="145"/>
      <c r="CO229" s="145"/>
      <c r="CP229" s="153">
        <v>0.16</v>
      </c>
      <c r="CQ229" s="143"/>
      <c r="CR229" s="143"/>
      <c r="CS229" s="143"/>
      <c r="CT229" s="145"/>
      <c r="CU229" s="236"/>
      <c r="CV229" s="236"/>
      <c r="CW229" s="145"/>
      <c r="CX229" s="145"/>
      <c r="CZ229" s="145"/>
      <c r="DA229" s="209"/>
      <c r="DB229" s="237" t="s">
        <v>488</v>
      </c>
      <c r="DC229" s="238"/>
      <c r="DD229" s="239"/>
      <c r="DE229" s="125"/>
      <c r="DF229" s="125"/>
      <c r="DG229" s="125"/>
      <c r="DH229" s="414"/>
      <c r="DI229" s="125" t="s">
        <v>489</v>
      </c>
      <c r="DJ229" s="426" t="s">
        <v>485</v>
      </c>
      <c r="DK229" s="166">
        <v>2</v>
      </c>
      <c r="DL229" s="166"/>
      <c r="DM229" s="166" t="s">
        <v>476</v>
      </c>
      <c r="DN229" s="164">
        <v>0</v>
      </c>
      <c r="DO229" s="163">
        <v>0</v>
      </c>
      <c r="DP229" s="1275">
        <v>43983</v>
      </c>
      <c r="DQ229" s="166"/>
      <c r="DR229" s="165" t="s">
        <v>490</v>
      </c>
      <c r="DS229" s="125" t="s">
        <v>490</v>
      </c>
      <c r="DT229" s="179">
        <v>649</v>
      </c>
      <c r="DU229" s="179">
        <v>7.9</v>
      </c>
      <c r="DV229" s="179">
        <v>92.1</v>
      </c>
      <c r="DW229" s="188">
        <v>1.2</v>
      </c>
      <c r="DX229" s="188">
        <v>551.79999999999995</v>
      </c>
      <c r="DY229" s="188">
        <v>39.799999999999997</v>
      </c>
      <c r="DZ229" s="188">
        <v>2.69</v>
      </c>
      <c r="EA229" s="188" t="s">
        <v>490</v>
      </c>
      <c r="EC229" s="242"/>
      <c r="ED229" s="242"/>
      <c r="EE229" s="166">
        <v>10</v>
      </c>
      <c r="EF229" s="384"/>
      <c r="EG229" s="166"/>
      <c r="EH229" s="384"/>
      <c r="EI229" s="384"/>
      <c r="EJ229" s="384"/>
      <c r="EK229" s="887"/>
      <c r="EL229" s="384"/>
      <c r="EM229" s="242"/>
      <c r="EN229" s="242"/>
      <c r="EO229" s="242"/>
      <c r="EP229" s="242"/>
      <c r="EQ229" s="176"/>
      <c r="ER229" s="559">
        <v>12857</v>
      </c>
      <c r="ES229" s="560">
        <v>75</v>
      </c>
      <c r="ET229" s="560">
        <v>143691</v>
      </c>
      <c r="EU229" s="560">
        <v>4000</v>
      </c>
      <c r="EV229" s="560">
        <v>40560</v>
      </c>
      <c r="EW229" s="561">
        <v>1997</v>
      </c>
      <c r="EX229" s="562">
        <f>EW229/EU229*EV229/ES229</f>
        <v>269.99440000000004</v>
      </c>
      <c r="EY229" s="563">
        <f>L229*EX229</f>
        <v>2699.9440000000004</v>
      </c>
      <c r="EZ229" s="441"/>
      <c r="FA229" s="175"/>
      <c r="FB229" s="175"/>
      <c r="FC229" s="175"/>
      <c r="FD229" s="564"/>
      <c r="FE229" s="565"/>
      <c r="FF229" s="565"/>
      <c r="FG229" s="566"/>
      <c r="FH229" s="567"/>
      <c r="FI229" s="518"/>
      <c r="FJ229" s="519"/>
      <c r="FK229" s="1017"/>
      <c r="FL229" s="133"/>
      <c r="FM229" s="122"/>
      <c r="FN229" s="213">
        <f>AC229/1000</f>
        <v>0.308</v>
      </c>
      <c r="FP229" s="141">
        <f>EW229*100/ET229</f>
        <v>1.389787808561427</v>
      </c>
      <c r="FQ229" s="247">
        <f>EX229/1000</f>
        <v>0.26999440000000002</v>
      </c>
      <c r="FR229" s="170">
        <f>DT229/EX229</f>
        <v>2.4037535593330821</v>
      </c>
      <c r="FS229" s="170"/>
      <c r="FW229" s="384"/>
      <c r="FX229" s="888"/>
      <c r="FY229" s="888"/>
      <c r="GA229" s="888"/>
      <c r="GB229" s="889"/>
      <c r="GC229" s="890"/>
      <c r="GD229" s="888"/>
      <c r="GE229" s="889"/>
      <c r="GF229" s="889"/>
      <c r="GI229" s="891"/>
      <c r="GJ229" s="1278">
        <f>DATEDIF(DP229,GK229,"m")</f>
        <v>0</v>
      </c>
      <c r="GK229" s="1279">
        <v>43983</v>
      </c>
      <c r="GL229" s="1280" t="s">
        <v>1534</v>
      </c>
      <c r="GM229" s="177"/>
      <c r="GN229" s="1147" t="s">
        <v>543</v>
      </c>
      <c r="GP229" s="125">
        <v>0.7</v>
      </c>
      <c r="GR229" s="991"/>
      <c r="GS229" s="992">
        <v>54.32</v>
      </c>
      <c r="GT229" s="991"/>
      <c r="HI229" s="991"/>
      <c r="HJ229" s="1020">
        <v>53.2</v>
      </c>
      <c r="HK229" s="1020">
        <v>83.3</v>
      </c>
      <c r="HL229" s="1043">
        <v>13144</v>
      </c>
      <c r="HM229" s="1020">
        <v>38.799999999999997</v>
      </c>
      <c r="HN229" s="1020">
        <v>77.400000000000006</v>
      </c>
      <c r="HO229" s="1043">
        <v>5007</v>
      </c>
      <c r="HP229" s="1043">
        <v>1961</v>
      </c>
      <c r="HQ229" s="1020">
        <v>58.7</v>
      </c>
      <c r="HR229" s="1020">
        <v>36.9</v>
      </c>
      <c r="HS229" s="1020">
        <v>35</v>
      </c>
      <c r="HT229" s="1020">
        <v>64</v>
      </c>
      <c r="HU229" s="1020">
        <v>99.7</v>
      </c>
      <c r="HV229" s="1043">
        <v>9974</v>
      </c>
      <c r="HW229" s="1020">
        <v>66.5</v>
      </c>
      <c r="HX229" s="1020">
        <v>93.7</v>
      </c>
      <c r="HY229" s="1020">
        <v>51</v>
      </c>
      <c r="HZ229" s="1020">
        <v>75.900000000000006</v>
      </c>
      <c r="IA229" s="1020">
        <v>82.7</v>
      </c>
      <c r="IB229" s="1043">
        <v>7782</v>
      </c>
      <c r="IC229" s="1020">
        <v>40.6</v>
      </c>
      <c r="ID229" s="1020">
        <v>67.7</v>
      </c>
      <c r="IE229" s="1020">
        <v>46.4</v>
      </c>
      <c r="IF229" s="1020">
        <v>94.8</v>
      </c>
      <c r="IG229" s="1043">
        <v>14516</v>
      </c>
      <c r="IH229" s="1020">
        <v>69.3</v>
      </c>
      <c r="II229" s="1020">
        <v>32.700000000000003</v>
      </c>
      <c r="IJ229" s="1020">
        <v>70.7</v>
      </c>
      <c r="IK229" s="1043">
        <v>5874</v>
      </c>
      <c r="IL229" s="1020">
        <v>32.1</v>
      </c>
      <c r="IM229" s="1020">
        <v>98.8</v>
      </c>
      <c r="IN229" s="1043">
        <v>7111</v>
      </c>
      <c r="IO229" s="1020">
        <v>53.3</v>
      </c>
      <c r="IP229" s="1020">
        <v>71.599999999999994</v>
      </c>
      <c r="IQ229" s="1020">
        <v>40.1</v>
      </c>
      <c r="IR229" s="1020">
        <v>53.5</v>
      </c>
      <c r="IS229" s="1020">
        <v>72.599999999999994</v>
      </c>
      <c r="IT229" s="1043">
        <v>6015</v>
      </c>
      <c r="IU229" s="1020">
        <v>26.9</v>
      </c>
      <c r="IV229" s="1020">
        <v>56.2</v>
      </c>
      <c r="IW229" s="1020">
        <v>20.6</v>
      </c>
      <c r="IX229" s="1020">
        <v>97.9</v>
      </c>
      <c r="IY229" s="1020">
        <v>4831</v>
      </c>
      <c r="IZ229" s="1020">
        <v>32.700000000000003</v>
      </c>
      <c r="JA229" s="1020">
        <v>43.7</v>
      </c>
      <c r="JB229" s="1020">
        <v>48.3</v>
      </c>
      <c r="JC229" s="1020">
        <v>6.14</v>
      </c>
      <c r="JD229" s="1043"/>
      <c r="JE229" s="993"/>
      <c r="JF229" s="993"/>
      <c r="JG229" s="183"/>
      <c r="JH229" s="183"/>
      <c r="JI229" s="125"/>
      <c r="JJ229" s="993"/>
      <c r="JK229" s="993"/>
      <c r="JL229" s="993"/>
      <c r="JM229" s="993"/>
      <c r="JN229" s="993"/>
      <c r="JO229" s="993"/>
      <c r="JP229" s="993"/>
      <c r="JQ229" s="993"/>
      <c r="JR229" s="993"/>
      <c r="JS229" s="993"/>
      <c r="JT229" s="993"/>
      <c r="JU229" s="993"/>
      <c r="JV229" s="993"/>
      <c r="JW229" s="993"/>
      <c r="JX229" s="993"/>
      <c r="JY229" s="993"/>
      <c r="JZ229" s="993"/>
      <c r="KA229" s="993"/>
      <c r="KB229" s="993"/>
      <c r="KC229" s="993"/>
      <c r="KD229" s="993"/>
      <c r="KE229" s="993"/>
      <c r="KF229" s="993"/>
      <c r="KG229" s="993"/>
      <c r="KH229" s="993"/>
      <c r="KI229" s="993"/>
      <c r="KJ229" s="993"/>
      <c r="KK229" s="993"/>
      <c r="KL229" s="993"/>
      <c r="KM229" s="993"/>
      <c r="KN229" s="993"/>
      <c r="KO229" s="993"/>
      <c r="KP229" s="993"/>
      <c r="KQ229" s="993"/>
      <c r="KR229" s="993"/>
      <c r="KS229" s="993"/>
      <c r="KT229" s="993"/>
      <c r="KU229" s="993"/>
      <c r="KV229" s="993"/>
      <c r="KW229" s="993"/>
      <c r="KX229" s="993"/>
      <c r="KY229" s="993"/>
      <c r="KZ229" s="993"/>
      <c r="LA229" s="993"/>
      <c r="LB229" s="993"/>
      <c r="LC229" s="993"/>
      <c r="LD229" s="993"/>
      <c r="LE229" s="125"/>
      <c r="LF229" s="175"/>
      <c r="LG229" s="175"/>
      <c r="LH229" s="175"/>
      <c r="LI229" s="175"/>
      <c r="LJ229" s="175"/>
      <c r="LK229" s="175"/>
      <c r="LL229" s="175"/>
      <c r="LM229" s="175"/>
      <c r="LN229" s="175"/>
      <c r="LO229" s="175"/>
      <c r="LP229" s="175"/>
      <c r="LQ229" s="175"/>
      <c r="LR229" s="175"/>
      <c r="LS229" s="175"/>
      <c r="LT229" s="175"/>
      <c r="LU229" s="175"/>
      <c r="LV229" s="175"/>
      <c r="LW229" s="175"/>
      <c r="LX229" s="175"/>
      <c r="LY229" s="183"/>
      <c r="LZ229" s="183"/>
    </row>
    <row r="230" spans="1:338" ht="14.45" hidden="1" customHeight="1">
      <c r="A230" s="122">
        <v>153</v>
      </c>
      <c r="B230" s="122">
        <f>COUNTIFS($D$3:D230,D230,$F$3:F230,F230)</f>
        <v>1</v>
      </c>
      <c r="C230" s="268">
        <v>6653</v>
      </c>
      <c r="D230" s="398" t="s">
        <v>1486</v>
      </c>
      <c r="E230" s="125" t="s">
        <v>1099</v>
      </c>
      <c r="F230" s="187">
        <v>520104003</v>
      </c>
      <c r="G230" s="125">
        <v>65</v>
      </c>
      <c r="H230" s="398" t="s">
        <v>1587</v>
      </c>
      <c r="I230" s="572" t="s">
        <v>476</v>
      </c>
      <c r="J230" s="751" t="s">
        <v>1501</v>
      </c>
      <c r="K230" s="175" t="s">
        <v>478</v>
      </c>
      <c r="L230" s="125">
        <v>8</v>
      </c>
      <c r="M230" s="125">
        <v>1</v>
      </c>
      <c r="N230" s="125"/>
      <c r="O230" s="125"/>
      <c r="P230" s="553" t="s">
        <v>479</v>
      </c>
      <c r="Q230" s="997"/>
      <c r="R230" s="997"/>
      <c r="S230" s="547" t="s">
        <v>550</v>
      </c>
      <c r="T230" s="547" t="s">
        <v>481</v>
      </c>
      <c r="U230" s="639" t="s">
        <v>482</v>
      </c>
      <c r="V230" s="547" t="s">
        <v>481</v>
      </c>
      <c r="W230" s="640" t="s">
        <v>483</v>
      </c>
      <c r="X230" s="547" t="s">
        <v>481</v>
      </c>
      <c r="Y230" s="547" t="s">
        <v>653</v>
      </c>
      <c r="Z230" s="1007"/>
      <c r="AA230" s="125"/>
      <c r="AB230" s="301" t="s">
        <v>481</v>
      </c>
      <c r="AC230" s="994"/>
      <c r="AD230" s="994"/>
      <c r="AE230" s="994"/>
      <c r="AF230" s="994"/>
      <c r="AG230" s="1017" t="s">
        <v>1502</v>
      </c>
      <c r="AH230" s="1009"/>
      <c r="AI230" s="122">
        <v>16.8</v>
      </c>
      <c r="AJ230" s="122">
        <v>21.2</v>
      </c>
      <c r="AK230" s="134">
        <v>3.5616000000000003</v>
      </c>
      <c r="AL230" s="122">
        <v>4095</v>
      </c>
      <c r="AM230" s="135">
        <v>2.0474999999999999</v>
      </c>
      <c r="AN230" s="122">
        <v>4</v>
      </c>
      <c r="AO230" s="1024">
        <v>77.400000000000006</v>
      </c>
      <c r="AP230" s="137">
        <v>9.16</v>
      </c>
      <c r="AQ230" s="138">
        <v>10.1</v>
      </c>
      <c r="AR230" s="139">
        <f>AO230+AP230+AQ230</f>
        <v>96.66</v>
      </c>
      <c r="AS230" s="140">
        <f>AO230/AP230</f>
        <v>8.4497816593886466</v>
      </c>
      <c r="AT230" s="141">
        <f>AO230/AP230*AQ230</f>
        <v>85.342794759825324</v>
      </c>
      <c r="AU230" s="142">
        <f>AO230/(AP230+AQ230)</f>
        <v>4.0186915887850478</v>
      </c>
      <c r="AV230" s="122">
        <v>59.9</v>
      </c>
      <c r="AW230" s="153" t="s">
        <v>487</v>
      </c>
      <c r="AX230" s="144" t="s">
        <v>487</v>
      </c>
      <c r="AY230" s="153" t="s">
        <v>487</v>
      </c>
      <c r="BA230" s="146" t="s">
        <v>487</v>
      </c>
      <c r="BC230" s="148"/>
      <c r="BD230" s="148"/>
      <c r="BG230" s="145"/>
      <c r="BJ230" s="149">
        <v>25.6</v>
      </c>
      <c r="BK230" s="149">
        <v>74</v>
      </c>
      <c r="BL230" s="306">
        <v>0.34594594594594597</v>
      </c>
      <c r="BM230" s="151" t="s">
        <v>487</v>
      </c>
      <c r="BN230" s="122" t="s">
        <v>487</v>
      </c>
      <c r="BO230" s="149" t="s">
        <v>487</v>
      </c>
      <c r="BP230" s="143">
        <v>56.5</v>
      </c>
      <c r="BQ230" s="991">
        <v>90.7</v>
      </c>
      <c r="BR230" s="152"/>
      <c r="BS230" s="153">
        <f>BX230+BZ230</f>
        <v>19.91</v>
      </c>
      <c r="BT230" s="154"/>
      <c r="BU230" s="152"/>
      <c r="BV230" s="154"/>
      <c r="BW230" s="1039">
        <f>BY230+CA230+CC230</f>
        <v>9.1242760000000001</v>
      </c>
      <c r="BX230" s="154">
        <v>8.2100000000000009</v>
      </c>
      <c r="BY230" s="786">
        <f>BX230*AP230/100</f>
        <v>0.75203600000000004</v>
      </c>
      <c r="BZ230" s="154">
        <v>11.7</v>
      </c>
      <c r="CA230" s="786">
        <f>BZ230*AP230/100</f>
        <v>1.07172</v>
      </c>
      <c r="CB230" s="154">
        <v>79.7</v>
      </c>
      <c r="CC230" s="786">
        <f>CB230*AP230/100</f>
        <v>7.3005200000000006</v>
      </c>
      <c r="CD230" s="154"/>
      <c r="CE230" s="151">
        <v>99.1</v>
      </c>
      <c r="CF230" s="156"/>
      <c r="CG230" s="151">
        <v>97.6</v>
      </c>
      <c r="CH230" s="151"/>
      <c r="CI230" s="151">
        <v>77.400000000000006</v>
      </c>
      <c r="CJ230" s="151">
        <v>81.599999999999994</v>
      </c>
      <c r="CK230" s="151"/>
      <c r="CL230" s="143">
        <f>BX230/BZ230</f>
        <v>0.70170940170940177</v>
      </c>
      <c r="CM230" s="145"/>
      <c r="CN230" s="145"/>
      <c r="CO230" s="145"/>
      <c r="CP230" s="148"/>
      <c r="CT230" s="145"/>
      <c r="CU230" s="145"/>
      <c r="CV230" s="145"/>
      <c r="CW230" s="145"/>
      <c r="CX230" s="145"/>
      <c r="CY230" s="149"/>
      <c r="CZ230" s="145"/>
      <c r="DA230" s="149">
        <v>3</v>
      </c>
      <c r="DB230" s="149" t="s">
        <v>600</v>
      </c>
      <c r="DE230" s="308"/>
      <c r="DF230" s="308"/>
      <c r="DG230" s="308"/>
      <c r="DH230" s="579"/>
      <c r="DI230" s="160" t="s">
        <v>489</v>
      </c>
      <c r="DJ230" s="863" t="s">
        <v>1502</v>
      </c>
      <c r="DK230" s="162">
        <v>2</v>
      </c>
      <c r="DL230" s="163" t="s">
        <v>476</v>
      </c>
      <c r="DM230" s="163" t="s">
        <v>476</v>
      </c>
      <c r="DN230" s="163" t="s">
        <v>686</v>
      </c>
      <c r="DO230" s="163">
        <v>0</v>
      </c>
      <c r="DP230" s="1276">
        <v>42898</v>
      </c>
      <c r="DQ230" s="163" t="s">
        <v>490</v>
      </c>
      <c r="DR230" s="165">
        <v>1.5</v>
      </c>
      <c r="DS230" s="125" t="s">
        <v>490</v>
      </c>
      <c r="DT230" s="125" t="s">
        <v>490</v>
      </c>
      <c r="DU230" s="125" t="s">
        <v>490</v>
      </c>
      <c r="DV230" s="125" t="s">
        <v>490</v>
      </c>
      <c r="DW230" s="125" t="s">
        <v>490</v>
      </c>
      <c r="DX230" s="125" t="s">
        <v>490</v>
      </c>
      <c r="DY230" s="125" t="s">
        <v>490</v>
      </c>
      <c r="DZ230" s="125" t="s">
        <v>490</v>
      </c>
      <c r="EA230" s="125" t="s">
        <v>490</v>
      </c>
      <c r="EC230" s="163">
        <v>3</v>
      </c>
      <c r="ED230" s="163">
        <v>1</v>
      </c>
      <c r="EE230" s="166">
        <v>8</v>
      </c>
      <c r="EF230" s="163">
        <v>10</v>
      </c>
      <c r="EG230" s="163">
        <v>2</v>
      </c>
      <c r="EH230" s="163">
        <v>0</v>
      </c>
      <c r="EI230" s="163">
        <v>178</v>
      </c>
      <c r="EJ230" s="163">
        <v>108</v>
      </c>
      <c r="EK230" s="167">
        <f>EJ230/(EI230*EI230*0.01*0.01)</f>
        <v>34.086605226612797</v>
      </c>
      <c r="EL230" s="163">
        <v>2</v>
      </c>
      <c r="EM230" s="168" t="s">
        <v>490</v>
      </c>
      <c r="EN230" s="169">
        <v>3</v>
      </c>
      <c r="EO230" s="163">
        <v>2</v>
      </c>
      <c r="EP230" s="163" t="s">
        <v>490</v>
      </c>
      <c r="EQ230" s="168" t="s">
        <v>490</v>
      </c>
      <c r="ER230" s="580">
        <v>6653</v>
      </c>
      <c r="ES230" s="125"/>
      <c r="ET230" s="125"/>
      <c r="EU230" s="125"/>
      <c r="EV230" s="125"/>
      <c r="EW230" s="414"/>
      <c r="EX230" s="642"/>
      <c r="EY230" s="643"/>
      <c r="EZ230" s="165"/>
      <c r="FA230" s="125"/>
      <c r="FB230" s="125"/>
      <c r="FC230" s="125"/>
      <c r="FD230" s="398"/>
      <c r="FE230" s="185"/>
      <c r="FF230" s="185"/>
      <c r="FG230" s="644"/>
      <c r="FH230" s="614"/>
      <c r="FI230" s="590"/>
      <c r="FJ230" s="645" t="s">
        <v>481</v>
      </c>
      <c r="FK230" s="1017" t="s">
        <v>1502</v>
      </c>
      <c r="FL230" s="133"/>
      <c r="FM230" s="122"/>
      <c r="FP230" s="172"/>
      <c r="FQ230" s="366" t="s">
        <v>487</v>
      </c>
      <c r="FR230" s="133"/>
      <c r="FS230" s="133"/>
      <c r="FW230" s="125">
        <v>0</v>
      </c>
      <c r="FX230" s="125">
        <v>4</v>
      </c>
      <c r="FY230" s="125">
        <v>1</v>
      </c>
      <c r="GA230" s="175">
        <v>0</v>
      </c>
      <c r="GD230" s="125">
        <v>1</v>
      </c>
      <c r="GE230" s="419">
        <v>42898</v>
      </c>
      <c r="GF230" s="389" t="s">
        <v>1521</v>
      </c>
      <c r="GG230" s="188"/>
      <c r="GI230" s="183" t="s">
        <v>923</v>
      </c>
      <c r="GJ230" s="1278">
        <f>DATEDIF(DP230,GK230,"m")</f>
        <v>0</v>
      </c>
      <c r="GK230" s="1281">
        <v>42898</v>
      </c>
      <c r="GL230" s="1280" t="s">
        <v>1534</v>
      </c>
      <c r="GM230" s="177"/>
      <c r="GN230" s="1147"/>
      <c r="GP230" s="179">
        <v>0.40014305440820108</v>
      </c>
      <c r="GR230" s="991"/>
      <c r="GS230" s="991"/>
      <c r="GT230" s="991"/>
      <c r="GU230" s="122"/>
      <c r="HI230" s="991"/>
      <c r="HJ230" s="991"/>
      <c r="HK230" s="991"/>
      <c r="HL230" s="991"/>
      <c r="HM230" s="991"/>
      <c r="HN230" s="991"/>
      <c r="HO230" s="1022"/>
      <c r="HP230" s="1022"/>
      <c r="HQ230" s="991"/>
      <c r="HR230" s="991"/>
      <c r="HS230" s="991"/>
      <c r="HT230" s="991"/>
      <c r="HU230" s="991"/>
      <c r="HV230" s="991"/>
      <c r="HW230" s="991"/>
      <c r="HX230" s="991"/>
      <c r="HY230" s="991"/>
      <c r="HZ230" s="991"/>
      <c r="IA230" s="991"/>
      <c r="IB230" s="1022"/>
      <c r="IC230" s="991"/>
      <c r="ID230" s="991"/>
      <c r="IE230" s="991"/>
      <c r="IF230" s="991"/>
      <c r="IG230" s="991"/>
      <c r="IH230" s="991"/>
      <c r="II230" s="991"/>
      <c r="IJ230" s="991"/>
      <c r="IK230" s="1022"/>
      <c r="IL230" s="991"/>
      <c r="IM230" s="991"/>
      <c r="IN230" s="1022"/>
      <c r="IO230" s="991"/>
      <c r="IP230" s="991"/>
      <c r="IQ230" s="991"/>
      <c r="IR230" s="991"/>
      <c r="IS230" s="991"/>
      <c r="IT230" s="1022"/>
      <c r="IU230" s="991"/>
      <c r="IV230" s="991"/>
      <c r="IW230" s="991"/>
      <c r="IX230" s="991"/>
      <c r="IY230" s="991"/>
      <c r="IZ230" s="991"/>
      <c r="JA230" s="991"/>
      <c r="JB230" s="991"/>
      <c r="JC230" s="991"/>
      <c r="JD230" s="991"/>
      <c r="JE230" s="991"/>
      <c r="JF230" s="991"/>
      <c r="JG230" s="188"/>
      <c r="JH230" s="125"/>
      <c r="JI230" s="125"/>
      <c r="JJ230" s="993"/>
      <c r="JK230" s="993"/>
      <c r="JL230" s="993"/>
      <c r="JM230" s="993"/>
      <c r="JN230" s="993"/>
      <c r="JO230" s="993"/>
      <c r="JP230" s="993"/>
      <c r="JQ230" s="993"/>
      <c r="JR230" s="993"/>
      <c r="JS230" s="993"/>
      <c r="JT230" s="993"/>
      <c r="JU230" s="993"/>
      <c r="JV230" s="993"/>
      <c r="JW230" s="993"/>
      <c r="JX230" s="993"/>
      <c r="JY230" s="993"/>
      <c r="JZ230" s="993"/>
      <c r="KA230" s="993"/>
      <c r="KB230" s="993"/>
      <c r="KC230" s="993"/>
      <c r="KD230" s="993"/>
      <c r="KE230" s="993"/>
      <c r="KF230" s="993"/>
      <c r="KG230" s="993"/>
      <c r="KH230" s="993"/>
      <c r="KI230" s="993"/>
      <c r="KJ230" s="993"/>
      <c r="KK230" s="993"/>
      <c r="KL230" s="993"/>
      <c r="KM230" s="993"/>
      <c r="KN230" s="993"/>
      <c r="KO230" s="993"/>
      <c r="KP230" s="993"/>
      <c r="KQ230" s="993"/>
      <c r="KR230" s="993"/>
      <c r="KS230" s="993"/>
      <c r="KT230" s="993"/>
      <c r="KU230" s="993"/>
      <c r="KV230" s="993"/>
      <c r="KW230" s="993"/>
      <c r="KX230" s="993"/>
      <c r="KY230" s="993"/>
      <c r="KZ230" s="993"/>
      <c r="LA230" s="993"/>
      <c r="LB230" s="993"/>
      <c r="LC230" s="993"/>
      <c r="LD230" s="993"/>
      <c r="LE230" s="125"/>
      <c r="LF230" s="125"/>
      <c r="LG230" s="125"/>
      <c r="LH230" s="125"/>
      <c r="LI230" s="125"/>
      <c r="LJ230" s="125"/>
      <c r="LK230" s="125"/>
      <c r="LL230" s="125"/>
      <c r="LM230" s="125"/>
      <c r="LN230" s="125"/>
      <c r="LO230" s="125"/>
      <c r="LP230" s="125"/>
      <c r="LQ230" s="125"/>
      <c r="LR230" s="175"/>
      <c r="LS230" s="175"/>
      <c r="LT230" s="175"/>
      <c r="LU230" s="175"/>
      <c r="LV230" s="175"/>
      <c r="LW230" s="175"/>
      <c r="LX230" s="175"/>
      <c r="LY230" s="183"/>
      <c r="LZ230" s="183"/>
    </row>
    <row r="231" spans="1:338" ht="14.45" hidden="1" customHeight="1">
      <c r="A231" s="122">
        <v>212</v>
      </c>
      <c r="B231" s="122">
        <f>COUNTIFS($D$3:D231,D231,$F$3:F231,F231)</f>
        <v>1</v>
      </c>
      <c r="C231" s="184">
        <v>11097</v>
      </c>
      <c r="D231" s="398" t="s">
        <v>1670</v>
      </c>
      <c r="E231" s="188" t="s">
        <v>1671</v>
      </c>
      <c r="F231" s="187">
        <v>520117084</v>
      </c>
      <c r="G231" s="125">
        <v>67</v>
      </c>
      <c r="H231" s="398" t="s">
        <v>1667</v>
      </c>
      <c r="I231" s="389" t="s">
        <v>476</v>
      </c>
      <c r="J231" s="751" t="s">
        <v>1501</v>
      </c>
      <c r="K231" s="188" t="s">
        <v>478</v>
      </c>
      <c r="L231" s="125">
        <v>7</v>
      </c>
      <c r="M231" s="188" t="s">
        <v>604</v>
      </c>
      <c r="N231" s="188" t="s">
        <v>490</v>
      </c>
      <c r="O231" s="125"/>
      <c r="P231" s="125" t="s">
        <v>963</v>
      </c>
      <c r="Q231" s="997"/>
      <c r="R231" s="997"/>
      <c r="S231" s="535"/>
      <c r="T231" s="535"/>
      <c r="U231" s="535"/>
      <c r="V231" s="763" t="s">
        <v>964</v>
      </c>
      <c r="W231" s="750"/>
      <c r="X231" s="535"/>
      <c r="Y231" s="547"/>
      <c r="Z231" s="1007"/>
      <c r="AA231" s="125" t="s">
        <v>767</v>
      </c>
      <c r="AB231" s="125"/>
      <c r="AC231" s="1014">
        <v>103</v>
      </c>
      <c r="AD231" s="1014">
        <v>724</v>
      </c>
      <c r="AE231" s="993"/>
      <c r="AF231" s="993"/>
      <c r="AG231" s="993" t="s">
        <v>1644</v>
      </c>
      <c r="AH231" s="1015" t="s">
        <v>1668</v>
      </c>
      <c r="AI231"/>
      <c r="AO231" s="1024">
        <v>39.200000000000003</v>
      </c>
      <c r="AP231" s="137">
        <v>57.7</v>
      </c>
      <c r="AQ231" s="138">
        <v>2</v>
      </c>
      <c r="AR231" s="139">
        <f>AO231+AP231+AQ231</f>
        <v>98.9</v>
      </c>
      <c r="AS231" s="140">
        <f>AO231/AP231</f>
        <v>0.67937608318890819</v>
      </c>
      <c r="AT231" s="141">
        <f>AO231/AP231*AQ231</f>
        <v>1.3587521663778164</v>
      </c>
      <c r="AU231" s="142">
        <f>AO231/(AP231+AQ231)</f>
        <v>0.65661641541038529</v>
      </c>
      <c r="AV231" s="143">
        <v>36.064</v>
      </c>
      <c r="AW231" s="143">
        <f>95-AY231</f>
        <v>92</v>
      </c>
      <c r="AX231" s="144">
        <v>1.1760000000000002</v>
      </c>
      <c r="AY231" s="143">
        <v>3</v>
      </c>
      <c r="AZ231" s="122" t="s">
        <v>487</v>
      </c>
      <c r="BA231" s="204">
        <v>18.187919463087251</v>
      </c>
      <c r="BB231" s="147" t="s">
        <v>487</v>
      </c>
      <c r="BC231" s="158">
        <v>0.01</v>
      </c>
      <c r="BG231" s="233">
        <v>8598.8235294117658</v>
      </c>
      <c r="BH231" s="122" t="s">
        <v>487</v>
      </c>
      <c r="BI231" s="234" t="s">
        <v>487</v>
      </c>
      <c r="BJ231" s="122">
        <v>43.4</v>
      </c>
      <c r="BK231" s="122">
        <v>56.6</v>
      </c>
      <c r="BL231" s="150">
        <f>BJ231/BK231</f>
        <v>0.7667844522968198</v>
      </c>
      <c r="BM231" s="206">
        <v>1</v>
      </c>
      <c r="BN231" s="153">
        <f>BM231*100/AO231</f>
        <v>2.5510204081632653</v>
      </c>
      <c r="BO231" s="122" t="s">
        <v>487</v>
      </c>
      <c r="BP231" s="122">
        <v>53.8</v>
      </c>
      <c r="BQ231" s="991">
        <v>55.3</v>
      </c>
      <c r="BR231" s="158">
        <v>59758</v>
      </c>
      <c r="BS231" s="153">
        <f>BX231+BZ231</f>
        <v>54.099999999999994</v>
      </c>
      <c r="BT231" s="158">
        <v>91.1</v>
      </c>
      <c r="BU231" s="158">
        <v>11248</v>
      </c>
      <c r="BV231" s="153">
        <f>100-BT231</f>
        <v>8.9000000000000057</v>
      </c>
      <c r="BW231" s="1039">
        <f>BY231+CA231+CC231</f>
        <v>57.180700000000002</v>
      </c>
      <c r="BX231" s="158">
        <v>32.799999999999997</v>
      </c>
      <c r="BY231" s="145">
        <f>BX231*AP231/100</f>
        <v>18.925599999999999</v>
      </c>
      <c r="BZ231" s="158">
        <v>21.3</v>
      </c>
      <c r="CA231" s="145">
        <f>BZ231*AP231/100</f>
        <v>12.290100000000001</v>
      </c>
      <c r="CB231" s="158">
        <v>45</v>
      </c>
      <c r="CC231" s="145">
        <f>CB231*AP231/100</f>
        <v>25.965</v>
      </c>
      <c r="CD231" s="158">
        <v>0.7</v>
      </c>
      <c r="CE231" s="151"/>
      <c r="CF231" s="151"/>
      <c r="CG231" s="151"/>
      <c r="CH231" s="151"/>
      <c r="CI231" s="151"/>
      <c r="CJ231" s="151"/>
      <c r="CK231" s="151"/>
      <c r="CL231" s="143">
        <f>BX231/BZ231</f>
        <v>1.5399061032863848</v>
      </c>
      <c r="CM231" s="145"/>
      <c r="CN231" s="145"/>
      <c r="CO231" s="145"/>
      <c r="CT231" s="145">
        <v>56.2</v>
      </c>
      <c r="CU231" s="236"/>
      <c r="CV231" s="236"/>
      <c r="CW231" s="145"/>
      <c r="CX231" s="145"/>
      <c r="CZ231" s="145"/>
      <c r="DA231" s="209">
        <v>3</v>
      </c>
      <c r="DB231" s="237" t="s">
        <v>488</v>
      </c>
      <c r="DC231" s="383"/>
      <c r="DE231" s="125"/>
      <c r="DF231" s="125"/>
      <c r="DG231" s="125"/>
      <c r="DH231" s="414"/>
      <c r="DI231" s="125" t="s">
        <v>489</v>
      </c>
      <c r="DJ231" s="267" t="s">
        <v>507</v>
      </c>
      <c r="DK231" s="166">
        <v>2</v>
      </c>
      <c r="DL231" s="166"/>
      <c r="DM231" s="166" t="s">
        <v>476</v>
      </c>
      <c r="DN231" s="166" t="s">
        <v>618</v>
      </c>
      <c r="DO231" s="166">
        <v>0</v>
      </c>
      <c r="DP231" s="1275">
        <v>43630</v>
      </c>
      <c r="DQ231" s="166"/>
      <c r="DR231" s="165" t="s">
        <v>490</v>
      </c>
      <c r="DS231" s="125" t="s">
        <v>490</v>
      </c>
      <c r="DT231" s="125" t="s">
        <v>490</v>
      </c>
      <c r="DU231" s="125" t="s">
        <v>490</v>
      </c>
      <c r="DV231" s="125" t="s">
        <v>490</v>
      </c>
      <c r="DW231" s="125" t="s">
        <v>490</v>
      </c>
      <c r="DX231" s="125" t="s">
        <v>490</v>
      </c>
      <c r="DY231" s="125" t="s">
        <v>490</v>
      </c>
      <c r="DZ231" s="125" t="s">
        <v>490</v>
      </c>
      <c r="EA231" s="125" t="s">
        <v>490</v>
      </c>
      <c r="EB231" s="122" t="s">
        <v>490</v>
      </c>
      <c r="EC231" s="242"/>
      <c r="ED231" s="242"/>
      <c r="EE231" s="166">
        <v>7</v>
      </c>
      <c r="EF231" s="166">
        <v>20</v>
      </c>
      <c r="EG231" s="166">
        <v>2</v>
      </c>
      <c r="EH231" s="166">
        <v>0</v>
      </c>
      <c r="EI231" s="166">
        <v>172</v>
      </c>
      <c r="EJ231" s="166">
        <v>86</v>
      </c>
      <c r="EK231" s="167">
        <v>29.1</v>
      </c>
      <c r="EL231" s="374">
        <v>2</v>
      </c>
      <c r="EM231" s="166"/>
      <c r="EN231" s="166">
        <v>3</v>
      </c>
      <c r="EO231" s="166">
        <v>2</v>
      </c>
      <c r="EP231" s="242"/>
      <c r="EQ231" s="176"/>
      <c r="ER231" s="559">
        <v>11097</v>
      </c>
      <c r="ES231" s="560">
        <v>75</v>
      </c>
      <c r="ET231" s="560"/>
      <c r="EU231" s="560">
        <v>4000</v>
      </c>
      <c r="EV231" s="560">
        <v>38220</v>
      </c>
      <c r="EW231" s="561"/>
      <c r="EX231" s="562"/>
      <c r="EY231" s="563"/>
      <c r="EZ231" s="441"/>
      <c r="FA231" s="175"/>
      <c r="FB231" s="175"/>
      <c r="FC231" s="175"/>
      <c r="FD231" s="564"/>
      <c r="FE231" s="565"/>
      <c r="FF231" s="565"/>
      <c r="FG231" s="566"/>
      <c r="FH231" s="614"/>
      <c r="FI231" s="518"/>
      <c r="FJ231" s="519"/>
      <c r="FK231" s="1017"/>
      <c r="FL231" s="133"/>
      <c r="FM231" s="122"/>
      <c r="FN231" s="213">
        <f>AC231/1000</f>
        <v>0.10299999999999999</v>
      </c>
      <c r="FP231" s="141"/>
      <c r="FQ231" s="366" t="s">
        <v>487</v>
      </c>
      <c r="FR231" s="222"/>
      <c r="FS231" s="222"/>
      <c r="FT231" s="223"/>
      <c r="FU231" s="223"/>
      <c r="FV231" s="223"/>
      <c r="FW231" s="166">
        <v>0</v>
      </c>
      <c r="FX231" s="166">
        <v>4</v>
      </c>
      <c r="FY231" s="166">
        <v>0</v>
      </c>
      <c r="FZ231" s="877"/>
      <c r="GA231" s="166">
        <v>0</v>
      </c>
      <c r="GB231" s="345"/>
      <c r="GC231" s="242"/>
      <c r="GD231" s="166">
        <v>1</v>
      </c>
      <c r="GE231" s="375">
        <v>43630</v>
      </c>
      <c r="GF231" s="345" t="s">
        <v>1521</v>
      </c>
      <c r="GG231" s="316"/>
      <c r="GH231" s="877"/>
      <c r="GI231" s="881" t="s">
        <v>977</v>
      </c>
      <c r="GJ231" s="1278">
        <f>DATEDIF(DP231,GK231,"m")</f>
        <v>0</v>
      </c>
      <c r="GK231" s="1279">
        <v>43630</v>
      </c>
      <c r="GL231" s="1280" t="s">
        <v>1534</v>
      </c>
      <c r="GM231" s="177"/>
      <c r="GN231" s="1147"/>
      <c r="GO231" s="879"/>
      <c r="GP231" s="876">
        <v>0.88556719320261135</v>
      </c>
      <c r="GQ231" s="879"/>
      <c r="GR231" s="1150"/>
      <c r="GS231" s="1150"/>
      <c r="GT231" s="1150"/>
      <c r="GU231" s="880"/>
      <c r="GV231" s="316"/>
      <c r="GW231" s="316"/>
      <c r="GX231" s="316"/>
      <c r="GY231" s="316"/>
      <c r="GZ231" s="316"/>
      <c r="HA231" s="316"/>
      <c r="HB231" s="316"/>
      <c r="HC231" s="316"/>
      <c r="HD231" s="316"/>
      <c r="HE231" s="316"/>
      <c r="HF231" s="316"/>
      <c r="HG231" s="316"/>
      <c r="HH231" s="316"/>
      <c r="HI231" s="1209"/>
      <c r="HJ231" s="1209"/>
      <c r="HK231" s="1209"/>
      <c r="HL231" s="1209"/>
      <c r="HM231" s="1209"/>
      <c r="HN231" s="1209"/>
      <c r="HO231" s="1273"/>
      <c r="HP231" s="1273"/>
      <c r="HQ231" s="1209"/>
      <c r="HR231" s="1209"/>
      <c r="HS231" s="1209"/>
      <c r="HT231" s="1209"/>
      <c r="HU231" s="1209"/>
      <c r="HV231" s="1209"/>
      <c r="HW231" s="1209"/>
      <c r="HX231" s="1209"/>
      <c r="HY231" s="1209"/>
      <c r="HZ231" s="1209"/>
      <c r="IA231" s="1209"/>
      <c r="IB231" s="1273"/>
      <c r="IC231" s="1209"/>
      <c r="ID231" s="1209"/>
      <c r="IE231" s="1209"/>
      <c r="IF231" s="1209"/>
      <c r="IG231" s="1209"/>
      <c r="IH231" s="1209"/>
      <c r="II231" s="1209"/>
      <c r="IJ231" s="1209"/>
      <c r="IK231" s="1273"/>
      <c r="IL231" s="1209"/>
      <c r="IM231" s="1209"/>
      <c r="IN231" s="1273"/>
      <c r="IO231" s="1209"/>
      <c r="IP231" s="1209"/>
      <c r="IQ231" s="1209"/>
      <c r="IR231" s="1209"/>
      <c r="IS231" s="1209"/>
      <c r="IT231" s="1273"/>
      <c r="IU231" s="1209"/>
      <c r="IV231" s="1209"/>
      <c r="IW231" s="1209"/>
      <c r="IX231" s="1209"/>
      <c r="IY231" s="1209"/>
      <c r="IZ231" s="1209"/>
      <c r="JA231" s="1209"/>
      <c r="JB231" s="1209"/>
      <c r="JC231" s="1209"/>
      <c r="JD231" s="1209"/>
      <c r="JE231" s="1209"/>
      <c r="JF231" s="1209"/>
      <c r="JG231" s="316"/>
      <c r="JH231" s="316"/>
      <c r="JI231" s="316"/>
      <c r="JJ231" s="993"/>
      <c r="JK231" s="993"/>
      <c r="JL231" s="993"/>
      <c r="JM231" s="993"/>
      <c r="JN231" s="993"/>
      <c r="JO231" s="993"/>
      <c r="JP231" s="993"/>
      <c r="JQ231" s="993"/>
      <c r="JR231" s="993"/>
      <c r="JS231" s="993"/>
      <c r="JT231" s="993"/>
      <c r="JU231" s="993"/>
      <c r="JV231" s="993"/>
      <c r="JW231" s="993"/>
      <c r="JX231" s="993"/>
      <c r="JY231" s="993"/>
      <c r="JZ231" s="993"/>
      <c r="KA231" s="993"/>
      <c r="KB231" s="993"/>
      <c r="KC231" s="993"/>
      <c r="KD231" s="993"/>
      <c r="KE231" s="993"/>
      <c r="KF231" s="993"/>
      <c r="KG231" s="993"/>
      <c r="KH231" s="993"/>
      <c r="KI231" s="993"/>
      <c r="KJ231" s="993"/>
      <c r="KK231" s="993"/>
      <c r="KL231" s="993"/>
      <c r="KM231" s="993"/>
      <c r="KN231" s="993"/>
      <c r="KO231" s="993"/>
      <c r="KP231" s="993"/>
      <c r="KQ231" s="993"/>
      <c r="KR231" s="993"/>
      <c r="KS231" s="993"/>
      <c r="KT231" s="993"/>
      <c r="KU231" s="993"/>
      <c r="KV231" s="993"/>
      <c r="KW231" s="993"/>
      <c r="KX231" s="993"/>
      <c r="KY231" s="993"/>
      <c r="KZ231" s="993"/>
      <c r="LA231" s="993"/>
      <c r="LB231" s="993"/>
      <c r="LC231" s="993"/>
      <c r="LD231" s="993"/>
      <c r="LE231" s="879"/>
      <c r="LF231" s="1441"/>
      <c r="LG231" s="1441"/>
      <c r="LH231" s="1441"/>
      <c r="LI231" s="1441"/>
      <c r="LJ231" s="1441"/>
      <c r="LK231" s="1441"/>
      <c r="LL231" s="1441"/>
      <c r="LM231" s="1441"/>
      <c r="LN231" s="1441"/>
      <c r="LO231" s="1441"/>
      <c r="LP231" s="1441"/>
      <c r="LQ231" s="1441"/>
      <c r="LR231" s="175"/>
      <c r="LS231" s="175"/>
      <c r="LT231" s="175"/>
      <c r="LU231" s="175"/>
      <c r="LV231" s="175"/>
      <c r="LW231" s="175"/>
      <c r="LX231" s="175"/>
      <c r="LY231" s="183"/>
      <c r="LZ231" s="183"/>
    </row>
    <row r="232" spans="1:338" s="1351" customFormat="1" ht="14.45" customHeight="1">
      <c r="A232" s="209">
        <v>41</v>
      </c>
      <c r="B232" s="209">
        <f>COUNTIFS($D$3:D232,D232,$F$3:F232,F232)</f>
        <v>1</v>
      </c>
      <c r="C232" s="1338">
        <v>5869</v>
      </c>
      <c r="D232" s="532" t="s">
        <v>2128</v>
      </c>
      <c r="E232" s="164" t="s">
        <v>837</v>
      </c>
      <c r="F232" s="1339">
        <v>520731054</v>
      </c>
      <c r="G232" s="164">
        <v>65</v>
      </c>
      <c r="H232" s="532" t="s">
        <v>1572</v>
      </c>
      <c r="I232" s="1370" t="s">
        <v>1573</v>
      </c>
      <c r="J232" s="1392" t="s">
        <v>1501</v>
      </c>
      <c r="K232" s="878" t="s">
        <v>478</v>
      </c>
      <c r="L232" s="164">
        <v>2</v>
      </c>
      <c r="M232" s="164">
        <v>5</v>
      </c>
      <c r="N232" s="164"/>
      <c r="O232" s="125"/>
      <c r="P232" s="553" t="s">
        <v>1574</v>
      </c>
      <c r="Q232" s="997"/>
      <c r="R232" s="997"/>
      <c r="S232" s="547" t="s">
        <v>550</v>
      </c>
      <c r="T232" s="547"/>
      <c r="U232" s="639" t="s">
        <v>1575</v>
      </c>
      <c r="V232" s="547"/>
      <c r="W232" s="640"/>
      <c r="X232" s="547" t="s">
        <v>481</v>
      </c>
      <c r="Y232" s="547" t="s">
        <v>643</v>
      </c>
      <c r="Z232" s="1007"/>
      <c r="AA232" s="125"/>
      <c r="AB232" s="301" t="s">
        <v>481</v>
      </c>
      <c r="AC232" s="994"/>
      <c r="AD232" s="994"/>
      <c r="AE232" s="994"/>
      <c r="AF232" s="994"/>
      <c r="AG232" s="1017" t="s">
        <v>507</v>
      </c>
      <c r="AH232" s="1009"/>
      <c r="AI232" s="149" t="s">
        <v>487</v>
      </c>
      <c r="AJ232" s="122">
        <v>35</v>
      </c>
      <c r="AK232" s="232" t="s">
        <v>487</v>
      </c>
      <c r="AL232" s="122">
        <v>7349</v>
      </c>
      <c r="AM232" s="135">
        <v>11.0235</v>
      </c>
      <c r="AN232" s="122">
        <v>3</v>
      </c>
      <c r="AO232" s="1024">
        <v>65</v>
      </c>
      <c r="AP232" s="137">
        <v>26.7</v>
      </c>
      <c r="AQ232" s="138">
        <v>6.3</v>
      </c>
      <c r="AR232" s="139">
        <f>AO232+AP232+AQ232</f>
        <v>98</v>
      </c>
      <c r="AS232" s="140">
        <f>AO232/AP232</f>
        <v>2.4344569288389515</v>
      </c>
      <c r="AT232" s="141">
        <f>AO232/AP232*AQ232</f>
        <v>15.337078651685394</v>
      </c>
      <c r="AU232" s="142">
        <f>AO232/(AP232+AQ232)</f>
        <v>1.9696969696969697</v>
      </c>
      <c r="AV232" s="145">
        <f>AW232*AO232/100</f>
        <v>55.15</v>
      </c>
      <c r="AW232" s="143">
        <f>95-AY232</f>
        <v>84.84615384615384</v>
      </c>
      <c r="AX232" s="144">
        <v>6.6</v>
      </c>
      <c r="AY232" s="143">
        <f>AX232*100/AO232</f>
        <v>10.153846153846153</v>
      </c>
      <c r="AZ232" s="149" t="s">
        <v>487</v>
      </c>
      <c r="BA232" s="146" t="s">
        <v>487</v>
      </c>
      <c r="BB232" s="207" t="s">
        <v>487</v>
      </c>
      <c r="BC232" s="148"/>
      <c r="BD232" s="148"/>
      <c r="BE232" s="122"/>
      <c r="BF232" s="122"/>
      <c r="BG232" s="145"/>
      <c r="BH232" s="122"/>
      <c r="BI232" s="147"/>
      <c r="BJ232" s="435" t="s">
        <v>487</v>
      </c>
      <c r="BK232" s="435" t="s">
        <v>487</v>
      </c>
      <c r="BL232" s="436" t="s">
        <v>487</v>
      </c>
      <c r="BM232" s="437" t="s">
        <v>487</v>
      </c>
      <c r="BN232" s="122" t="s">
        <v>487</v>
      </c>
      <c r="BO232" s="435" t="s">
        <v>487</v>
      </c>
      <c r="BP232" s="290"/>
      <c r="BQ232" s="1049"/>
      <c r="BR232" s="152"/>
      <c r="BS232" s="289"/>
      <c r="BT232" s="154"/>
      <c r="BU232" s="152"/>
      <c r="BV232" s="154"/>
      <c r="BW232" s="1128"/>
      <c r="BX232" s="154"/>
      <c r="BY232" s="154"/>
      <c r="BZ232" s="154"/>
      <c r="CA232" s="154"/>
      <c r="CB232" s="154"/>
      <c r="CC232" s="154"/>
      <c r="CD232" s="154"/>
      <c r="CE232" s="122"/>
      <c r="CF232"/>
      <c r="CG232" s="122"/>
      <c r="CH232" s="149"/>
      <c r="CI232" s="149"/>
      <c r="CJ232" s="149"/>
      <c r="CK232" s="149"/>
      <c r="CL232" s="149"/>
      <c r="CM232" s="145"/>
      <c r="CN232" s="145"/>
      <c r="CO232" s="145"/>
      <c r="CP232" s="148"/>
      <c r="CQ232" s="122"/>
      <c r="CR232" s="122"/>
      <c r="CS232" s="122"/>
      <c r="CT232" s="145"/>
      <c r="CU232" s="145"/>
      <c r="CV232" s="145"/>
      <c r="CW232" s="145"/>
      <c r="CX232" s="145"/>
      <c r="CY232" s="149"/>
      <c r="CZ232" s="145"/>
      <c r="DA232" s="149">
        <v>3</v>
      </c>
      <c r="DB232" s="149" t="s">
        <v>600</v>
      </c>
      <c r="DC232" s="420" t="s">
        <v>1576</v>
      </c>
      <c r="DD232" s="159"/>
      <c r="DE232" s="308"/>
      <c r="DF232" s="308"/>
      <c r="DG232" s="308"/>
      <c r="DH232" s="579"/>
      <c r="DI232" s="1342" t="s">
        <v>489</v>
      </c>
      <c r="DJ232" s="1389" t="s">
        <v>507</v>
      </c>
      <c r="DK232" s="162">
        <v>2</v>
      </c>
      <c r="DL232" s="163" t="s">
        <v>476</v>
      </c>
      <c r="DM232" s="166"/>
      <c r="DN232" s="163">
        <v>0</v>
      </c>
      <c r="DO232" s="163">
        <v>0</v>
      </c>
      <c r="DP232" s="1393">
        <v>42779</v>
      </c>
      <c r="DQ232" s="163">
        <v>1</v>
      </c>
      <c r="DR232" s="165" t="s">
        <v>490</v>
      </c>
      <c r="DS232" s="125" t="s">
        <v>490</v>
      </c>
      <c r="DT232" s="125" t="s">
        <v>490</v>
      </c>
      <c r="DU232" s="125" t="s">
        <v>490</v>
      </c>
      <c r="DV232" s="125" t="s">
        <v>490</v>
      </c>
      <c r="DW232" s="125" t="s">
        <v>490</v>
      </c>
      <c r="DX232" s="125" t="s">
        <v>490</v>
      </c>
      <c r="DY232" s="125" t="s">
        <v>490</v>
      </c>
      <c r="DZ232" s="125" t="s">
        <v>490</v>
      </c>
      <c r="EA232" s="125" t="s">
        <v>490</v>
      </c>
      <c r="EB232" s="857"/>
      <c r="EC232" s="292">
        <v>3</v>
      </c>
      <c r="ED232" s="292">
        <v>11</v>
      </c>
      <c r="EE232" s="166">
        <v>2</v>
      </c>
      <c r="EF232" s="163"/>
      <c r="EG232" s="163">
        <v>1</v>
      </c>
      <c r="EH232" s="163">
        <v>0</v>
      </c>
      <c r="EI232" s="163">
        <v>200</v>
      </c>
      <c r="EJ232" s="163">
        <v>91</v>
      </c>
      <c r="EK232" s="167">
        <f>EJ232/(EI232*EI232*0.01*0.01)</f>
        <v>22.75</v>
      </c>
      <c r="EL232" s="163">
        <v>2</v>
      </c>
      <c r="EM232" s="1344" t="s">
        <v>490</v>
      </c>
      <c r="EN232" s="169">
        <v>4</v>
      </c>
      <c r="EO232" s="163">
        <v>2</v>
      </c>
      <c r="EP232" s="163" t="s">
        <v>490</v>
      </c>
      <c r="EQ232" s="1390"/>
      <c r="ER232" s="853">
        <v>5869</v>
      </c>
      <c r="ES232" s="125"/>
      <c r="ET232" s="125"/>
      <c r="EU232" s="125"/>
      <c r="EV232" s="125"/>
      <c r="EW232" s="414"/>
      <c r="EX232" s="642"/>
      <c r="EY232" s="643"/>
      <c r="EZ232" s="165"/>
      <c r="FA232" s="125"/>
      <c r="FB232" s="125"/>
      <c r="FC232" s="125"/>
      <c r="FD232" s="398"/>
      <c r="FE232" s="185"/>
      <c r="FF232" s="185"/>
      <c r="FG232" s="644"/>
      <c r="FH232" s="614"/>
      <c r="FI232" s="590"/>
      <c r="FJ232" s="645" t="s">
        <v>481</v>
      </c>
      <c r="FK232" s="1017"/>
      <c r="FL232" s="1009"/>
      <c r="FM232" s="149" t="s">
        <v>487</v>
      </c>
      <c r="FN232" s="858"/>
      <c r="FO232" s="855"/>
      <c r="FP232" s="172" t="s">
        <v>487</v>
      </c>
      <c r="FQ232" s="366" t="s">
        <v>487</v>
      </c>
      <c r="FR232" s="855"/>
      <c r="FS232" s="855"/>
      <c r="FT232" s="841"/>
      <c r="FU232" s="841"/>
      <c r="FV232" s="841"/>
      <c r="FW232" s="842">
        <v>0</v>
      </c>
      <c r="FX232" s="842">
        <v>6</v>
      </c>
      <c r="FY232" s="842">
        <v>0</v>
      </c>
      <c r="FZ232" s="841"/>
      <c r="GA232" s="125">
        <v>0</v>
      </c>
      <c r="GB232" s="415"/>
      <c r="GC232" s="175"/>
      <c r="GD232" s="125">
        <v>1</v>
      </c>
      <c r="GE232" s="419">
        <v>42779</v>
      </c>
      <c r="GF232" s="389" t="s">
        <v>1521</v>
      </c>
      <c r="GG232" s="125"/>
      <c r="GH232" s="841"/>
      <c r="GI232" s="183" t="s">
        <v>951</v>
      </c>
      <c r="GJ232" s="1394">
        <f>DATEDIF(DP232,GK232,"m")</f>
        <v>0</v>
      </c>
      <c r="GK232" s="1281">
        <v>42779</v>
      </c>
      <c r="GL232" s="1395" t="s">
        <v>1534</v>
      </c>
      <c r="GM232" s="1348"/>
      <c r="GN232" s="1147"/>
      <c r="GO232" s="842"/>
      <c r="GP232" s="859">
        <v>0.27840430118187531</v>
      </c>
      <c r="GQ232" s="842"/>
      <c r="GR232" s="996"/>
      <c r="GS232" s="996"/>
      <c r="GT232" s="996"/>
      <c r="GU232" s="122"/>
      <c r="GV232" s="125"/>
      <c r="GW232" s="125"/>
      <c r="GX232" s="125"/>
      <c r="GY232" s="125"/>
      <c r="GZ232" s="125"/>
      <c r="HA232" s="125"/>
      <c r="HB232" s="125"/>
      <c r="HC232" s="125"/>
      <c r="HD232" s="125"/>
      <c r="HE232" s="125"/>
      <c r="HF232" s="125"/>
      <c r="HG232" s="125"/>
      <c r="HH232" s="125"/>
      <c r="HI232" s="991"/>
      <c r="HJ232" s="991"/>
      <c r="HK232" s="991"/>
      <c r="HL232" s="991"/>
      <c r="HM232" s="991"/>
      <c r="HN232" s="991"/>
      <c r="HO232" s="1022"/>
      <c r="HP232" s="1022"/>
      <c r="HQ232" s="991"/>
      <c r="HR232" s="991"/>
      <c r="HS232" s="991"/>
      <c r="HT232" s="991"/>
      <c r="HU232" s="991"/>
      <c r="HV232" s="991"/>
      <c r="HW232" s="991"/>
      <c r="HX232" s="991"/>
      <c r="HY232" s="991"/>
      <c r="HZ232" s="991"/>
      <c r="IA232" s="991"/>
      <c r="IB232" s="1022"/>
      <c r="IC232" s="991"/>
      <c r="ID232" s="991"/>
      <c r="IE232" s="991"/>
      <c r="IF232" s="991"/>
      <c r="IG232" s="991"/>
      <c r="IH232" s="991"/>
      <c r="II232" s="991"/>
      <c r="IJ232" s="991"/>
      <c r="IK232" s="1022"/>
      <c r="IL232" s="991"/>
      <c r="IM232" s="991"/>
      <c r="IN232" s="1022"/>
      <c r="IO232" s="991"/>
      <c r="IP232" s="991"/>
      <c r="IQ232" s="991"/>
      <c r="IR232" s="991"/>
      <c r="IS232" s="991"/>
      <c r="IT232" s="1022"/>
      <c r="IU232" s="991"/>
      <c r="IV232" s="991"/>
      <c r="IW232" s="991"/>
      <c r="IX232" s="991"/>
      <c r="IY232" s="991"/>
      <c r="IZ232" s="991"/>
      <c r="JA232" s="991"/>
      <c r="JB232" s="991"/>
      <c r="JC232" s="991"/>
      <c r="JD232" s="991"/>
      <c r="JE232" s="991"/>
      <c r="JF232" s="991"/>
      <c r="JG232" s="164" t="s">
        <v>2093</v>
      </c>
      <c r="JH232" s="164" t="s">
        <v>2094</v>
      </c>
      <c r="JI232" s="164">
        <v>1</v>
      </c>
      <c r="JJ232" s="993"/>
      <c r="JK232" s="993"/>
      <c r="JL232" s="993"/>
      <c r="JM232" s="993"/>
      <c r="JN232" s="993"/>
      <c r="JO232" s="993"/>
      <c r="JP232" s="993"/>
      <c r="JQ232" s="993"/>
      <c r="JR232" s="993"/>
      <c r="JS232" s="993"/>
      <c r="JT232" s="993"/>
      <c r="JU232" s="993"/>
      <c r="JV232" s="993"/>
      <c r="JW232" s="993"/>
      <c r="JX232" s="993"/>
      <c r="JY232" s="993"/>
      <c r="JZ232" s="993"/>
      <c r="KA232" s="993"/>
      <c r="KB232" s="993"/>
      <c r="KC232" s="993"/>
      <c r="KD232" s="993"/>
      <c r="KE232" s="993"/>
      <c r="KF232" s="993"/>
      <c r="KG232" s="993"/>
      <c r="KH232" s="993"/>
      <c r="KI232" s="993"/>
      <c r="KJ232" s="993"/>
      <c r="KK232" s="993"/>
      <c r="KL232" s="993"/>
      <c r="KM232" s="993"/>
      <c r="KN232" s="993"/>
      <c r="KO232" s="993"/>
      <c r="KP232" s="993"/>
      <c r="KQ232" s="993"/>
      <c r="KR232" s="993"/>
      <c r="KS232" s="993"/>
      <c r="KT232" s="993"/>
      <c r="KU232" s="993"/>
      <c r="KV232" s="993"/>
      <c r="KW232" s="993"/>
      <c r="KX232" s="993"/>
      <c r="KY232" s="993"/>
      <c r="KZ232" s="993"/>
      <c r="LA232" s="993"/>
      <c r="LB232" s="993"/>
      <c r="LC232" s="993"/>
      <c r="LD232" s="993"/>
      <c r="LE232" s="164">
        <v>4</v>
      </c>
      <c r="LF232" s="878" t="s">
        <v>484</v>
      </c>
      <c r="LG232" s="878" t="s">
        <v>484</v>
      </c>
      <c r="LH232" s="878" t="s">
        <v>2085</v>
      </c>
      <c r="LI232" s="878"/>
      <c r="LJ232" s="878">
        <v>0</v>
      </c>
      <c r="LK232" s="878" t="s">
        <v>2090</v>
      </c>
      <c r="LL232" s="878" t="s">
        <v>484</v>
      </c>
      <c r="LM232" s="878">
        <v>0</v>
      </c>
      <c r="LN232" s="878"/>
      <c r="LO232" s="878"/>
      <c r="LP232" s="878"/>
      <c r="LQ232" s="878" t="s">
        <v>2091</v>
      </c>
      <c r="LR232" s="878">
        <v>10</v>
      </c>
      <c r="LS232" s="878"/>
      <c r="LT232" s="878" t="s">
        <v>2092</v>
      </c>
      <c r="LU232" s="878"/>
      <c r="LV232" s="878"/>
      <c r="LW232" s="878"/>
      <c r="LX232" s="878" t="s">
        <v>484</v>
      </c>
      <c r="LY232" s="878" t="s">
        <v>484</v>
      </c>
      <c r="LZ232" s="878" t="s">
        <v>484</v>
      </c>
    </row>
    <row r="233" spans="1:338" ht="14.45" hidden="1" customHeight="1">
      <c r="A233" s="122">
        <v>4</v>
      </c>
      <c r="B233" s="122">
        <f>COUNTIFS($D$3:D233,D233,$F$3:F233,F233)</f>
        <v>1</v>
      </c>
      <c r="C233" s="184">
        <v>10016</v>
      </c>
      <c r="D233" s="398" t="s">
        <v>1806</v>
      </c>
      <c r="E233" s="188" t="s">
        <v>986</v>
      </c>
      <c r="F233" s="187">
        <v>6251061828</v>
      </c>
      <c r="G233" s="125">
        <v>32</v>
      </c>
      <c r="H233" s="398" t="s">
        <v>1807</v>
      </c>
      <c r="I233" s="572" t="s">
        <v>1808</v>
      </c>
      <c r="J233" s="751" t="s">
        <v>1501</v>
      </c>
      <c r="K233" s="125" t="s">
        <v>478</v>
      </c>
      <c r="L233" s="991">
        <v>5</v>
      </c>
      <c r="M233" s="992" t="s">
        <v>988</v>
      </c>
      <c r="N233" s="991" t="s">
        <v>490</v>
      </c>
      <c r="O233" s="991"/>
      <c r="P233" s="125" t="s">
        <v>1165</v>
      </c>
      <c r="Q233" s="991"/>
      <c r="R233" s="991"/>
      <c r="S233" s="530" t="s">
        <v>484</v>
      </c>
      <c r="T233" s="530" t="s">
        <v>484</v>
      </c>
      <c r="U233" s="530" t="s">
        <v>484</v>
      </c>
      <c r="V233" s="810" t="s">
        <v>549</v>
      </c>
      <c r="W233" s="530" t="s">
        <v>484</v>
      </c>
      <c r="X233" s="530" t="s">
        <v>484</v>
      </c>
      <c r="Y233" s="530" t="s">
        <v>484</v>
      </c>
      <c r="Z233" s="1007"/>
      <c r="AA233" s="125"/>
      <c r="AB233" s="352"/>
      <c r="AC233" s="1016" t="s">
        <v>1809</v>
      </c>
      <c r="AD233" s="1015" t="s">
        <v>618</v>
      </c>
      <c r="AE233" s="1017"/>
      <c r="AF233" s="1009"/>
      <c r="AG233" s="992" t="s">
        <v>768</v>
      </c>
      <c r="AH233" s="1292">
        <v>400</v>
      </c>
      <c r="AI233"/>
      <c r="AK233" s="122"/>
      <c r="AM233" s="362"/>
      <c r="AN233" s="363"/>
      <c r="AO233" s="1024" t="s">
        <v>487</v>
      </c>
      <c r="AP233" s="137" t="s">
        <v>487</v>
      </c>
      <c r="AQ233" s="288">
        <f>DU233</f>
        <v>36.5</v>
      </c>
      <c r="AR233" s="139" t="s">
        <v>487</v>
      </c>
      <c r="AS233" s="140" t="s">
        <v>487</v>
      </c>
      <c r="AT233" s="141" t="s">
        <v>487</v>
      </c>
      <c r="AU233" s="142" t="s">
        <v>487</v>
      </c>
      <c r="AV233" s="354" t="s">
        <v>487</v>
      </c>
      <c r="AW233" s="145" t="s">
        <v>487</v>
      </c>
      <c r="AX233" s="144" t="s">
        <v>487</v>
      </c>
      <c r="AY233" s="523" t="s">
        <v>487</v>
      </c>
      <c r="AZ233" s="354" t="s">
        <v>487</v>
      </c>
      <c r="BA233" s="365" t="s">
        <v>487</v>
      </c>
      <c r="BB233" s="355" t="s">
        <v>487</v>
      </c>
      <c r="BC233" s="365" t="s">
        <v>487</v>
      </c>
      <c r="BD233" s="365"/>
      <c r="BE233" s="365"/>
      <c r="BF233" s="365"/>
      <c r="BG233" s="145"/>
      <c r="BH233" s="927" t="s">
        <v>487</v>
      </c>
      <c r="BI233" s="928"/>
      <c r="BJ233" s="365" t="s">
        <v>487</v>
      </c>
      <c r="BK233" s="365" t="s">
        <v>487</v>
      </c>
      <c r="BL233" s="365" t="s">
        <v>487</v>
      </c>
      <c r="BM233" s="365" t="s">
        <v>487</v>
      </c>
      <c r="BN233" s="122" t="s">
        <v>487</v>
      </c>
      <c r="BO233" s="365" t="s">
        <v>487</v>
      </c>
      <c r="BP233" s="365"/>
      <c r="BQ233" s="1104"/>
      <c r="BR233" s="927" t="s">
        <v>487</v>
      </c>
      <c r="BS233" s="365" t="s">
        <v>487</v>
      </c>
      <c r="BT233" s="365" t="s">
        <v>487</v>
      </c>
      <c r="BU233" s="927"/>
      <c r="BV233" s="365" t="s">
        <v>487</v>
      </c>
      <c r="BW233" s="1104" t="s">
        <v>487</v>
      </c>
      <c r="BX233" s="259" t="s">
        <v>487</v>
      </c>
      <c r="BY233" s="259" t="s">
        <v>487</v>
      </c>
      <c r="BZ233" s="259" t="s">
        <v>487</v>
      </c>
      <c r="CA233" s="145" t="s">
        <v>487</v>
      </c>
      <c r="CB233" s="259" t="s">
        <v>487</v>
      </c>
      <c r="CC233" s="145" t="s">
        <v>487</v>
      </c>
      <c r="CD233" s="365" t="s">
        <v>487</v>
      </c>
      <c r="CE233" s="142" t="s">
        <v>487</v>
      </c>
      <c r="CF233" s="142" t="s">
        <v>487</v>
      </c>
      <c r="CG233" s="142" t="s">
        <v>487</v>
      </c>
      <c r="CH233" s="142" t="s">
        <v>487</v>
      </c>
      <c r="CI233" s="142" t="s">
        <v>487</v>
      </c>
      <c r="CJ233" s="142" t="s">
        <v>487</v>
      </c>
      <c r="CK233" s="918"/>
      <c r="CM233" s="145"/>
      <c r="CN233" s="145"/>
      <c r="CO233" s="145"/>
      <c r="CP233" s="365"/>
      <c r="CQ233" s="365"/>
      <c r="CR233" s="365"/>
      <c r="CS233" s="365"/>
      <c r="CT233" s="149"/>
      <c r="CU233" s="145"/>
      <c r="CV233" s="145"/>
      <c r="CW233" s="172"/>
      <c r="CX233" s="172"/>
      <c r="CY233" s="143"/>
      <c r="CZ233" s="145"/>
      <c r="DA233" s="237" t="s">
        <v>487</v>
      </c>
      <c r="DB233" s="149" t="s">
        <v>487</v>
      </c>
      <c r="DC233" s="122"/>
      <c r="DE233" s="125"/>
      <c r="DF233" s="125"/>
      <c r="DG233" s="398"/>
      <c r="DH233" s="414"/>
      <c r="DI233" s="125" t="s">
        <v>515</v>
      </c>
      <c r="DJ233" s="267" t="s">
        <v>507</v>
      </c>
      <c r="DK233" s="162">
        <v>2</v>
      </c>
      <c r="DL233" s="166" t="s">
        <v>770</v>
      </c>
      <c r="DM233" s="166"/>
      <c r="DN233" s="164">
        <v>0</v>
      </c>
      <c r="DO233" s="166">
        <v>1</v>
      </c>
      <c r="DP233" s="176">
        <v>40102</v>
      </c>
      <c r="DQ233" s="166" t="s">
        <v>490</v>
      </c>
      <c r="DR233" s="165" t="s">
        <v>490</v>
      </c>
      <c r="DS233" s="125" t="s">
        <v>490</v>
      </c>
      <c r="DT233" s="125">
        <v>321</v>
      </c>
      <c r="DU233" s="125">
        <v>36.5</v>
      </c>
      <c r="DV233" s="125">
        <v>63.5</v>
      </c>
      <c r="DW233" s="125">
        <v>2.1</v>
      </c>
      <c r="DX233" s="125" t="s">
        <v>490</v>
      </c>
      <c r="DY233" s="125">
        <v>106.3</v>
      </c>
      <c r="DZ233" s="125">
        <v>5.14</v>
      </c>
      <c r="EA233" s="125">
        <v>0</v>
      </c>
      <c r="EC233" s="166"/>
      <c r="ED233" s="166"/>
      <c r="EE233" s="166">
        <v>5</v>
      </c>
      <c r="EF233" s="166"/>
      <c r="EG233" s="166">
        <v>2</v>
      </c>
      <c r="EH233" s="166"/>
      <c r="EI233" s="166"/>
      <c r="EJ233" s="166"/>
      <c r="EK233" s="167"/>
      <c r="EL233" s="166"/>
      <c r="EM233" s="1303">
        <v>43425</v>
      </c>
      <c r="EN233" s="166"/>
      <c r="EO233" s="166"/>
      <c r="EP233" s="166"/>
      <c r="EQ233" s="176"/>
      <c r="ER233" s="628">
        <v>10016</v>
      </c>
      <c r="ES233" s="507">
        <v>71</v>
      </c>
      <c r="ET233" s="409">
        <v>1724544</v>
      </c>
      <c r="EU233" s="409">
        <v>2</v>
      </c>
      <c r="EV233" s="508">
        <f>ET233/ES233*EU233</f>
        <v>48578.704225352114</v>
      </c>
      <c r="EW233" s="509">
        <v>5059</v>
      </c>
      <c r="EX233" s="510">
        <f>EW233/ES233*EU233</f>
        <v>142.50704225352112</v>
      </c>
      <c r="EY233" s="511">
        <f>L233*EX233</f>
        <v>712.53521126760563</v>
      </c>
      <c r="EZ233" s="512">
        <v>30</v>
      </c>
      <c r="FA233" s="619">
        <v>2069</v>
      </c>
      <c r="FB233" s="410">
        <v>400</v>
      </c>
      <c r="FC233" s="564"/>
      <c r="FD233" s="620">
        <f>FA233/EZ233</f>
        <v>68.966666666666669</v>
      </c>
      <c r="FE233" s="514">
        <f>FB233*FD233/1000</f>
        <v>27.58666666666667</v>
      </c>
      <c r="FF233" s="515">
        <f>EY233/FE233</f>
        <v>25.82897092560194</v>
      </c>
      <c r="FG233" s="566"/>
      <c r="FH233" s="527"/>
      <c r="FI233" s="531"/>
      <c r="FJ233" s="540"/>
      <c r="FK233" s="991"/>
      <c r="FL233" s="133"/>
      <c r="FM233" s="172">
        <f>EW233*100/ET233</f>
        <v>0.29335290952274923</v>
      </c>
      <c r="FN233" s="213">
        <f>EX233/1000</f>
        <v>0.14250704225352112</v>
      </c>
      <c r="FP233" s="172">
        <v>0.29335290952274923</v>
      </c>
      <c r="FQ233" s="213">
        <v>0.14250704225352112</v>
      </c>
      <c r="FR233" s="222">
        <f>DT233/EX233</f>
        <v>2.2525202609211306</v>
      </c>
      <c r="FS233" s="222"/>
      <c r="FT233" s="223"/>
      <c r="FU233" s="223"/>
      <c r="FV233" s="223"/>
      <c r="FW233" s="166"/>
      <c r="FX233" s="166"/>
      <c r="FY233" s="166"/>
      <c r="FZ233" s="345"/>
      <c r="GA233" s="166"/>
      <c r="GB233" s="166"/>
      <c r="GC233" s="166"/>
      <c r="GD233" s="166"/>
      <c r="GE233" s="166"/>
      <c r="GF233" s="166"/>
      <c r="GG233" s="166"/>
      <c r="GH233" s="345"/>
      <c r="GI233" s="345"/>
      <c r="GJ233" s="1314">
        <f>DATEDIF(EM233,GK233,"m")</f>
        <v>1</v>
      </c>
      <c r="GK233" s="1305">
        <v>43469</v>
      </c>
      <c r="GL233" s="1315" t="s">
        <v>1238</v>
      </c>
      <c r="GM233" s="177"/>
      <c r="GN233" s="1147"/>
      <c r="GO233" s="166"/>
      <c r="GP233" s="340">
        <v>2.1</v>
      </c>
      <c r="GQ233" s="166"/>
      <c r="GR233" s="1050"/>
      <c r="GS233" s="1050"/>
      <c r="GT233" s="1050"/>
      <c r="GU233" s="266"/>
      <c r="GV233" s="166"/>
      <c r="GW233" s="166"/>
      <c r="GX233" s="166"/>
      <c r="GY233" s="166"/>
      <c r="GZ233" s="166"/>
      <c r="HA233" s="166"/>
      <c r="HB233" s="166"/>
      <c r="HC233" s="166"/>
      <c r="HD233" s="166"/>
      <c r="HE233" s="166"/>
      <c r="HF233" s="166"/>
      <c r="HG233" s="166"/>
      <c r="HH233" s="166"/>
      <c r="HI233" s="1050"/>
      <c r="HJ233" s="1050"/>
      <c r="HK233" s="1050"/>
      <c r="HL233" s="1050"/>
      <c r="HM233" s="1050"/>
      <c r="HN233" s="1050"/>
      <c r="HO233" s="1051"/>
      <c r="HP233" s="1051"/>
      <c r="HQ233" s="1050"/>
      <c r="HR233" s="1050"/>
      <c r="HS233" s="1050"/>
      <c r="HT233" s="1050"/>
      <c r="HU233" s="1050"/>
      <c r="HV233" s="1050"/>
      <c r="HW233" s="1050"/>
      <c r="HX233" s="1050"/>
      <c r="HY233" s="1050"/>
      <c r="HZ233" s="1050"/>
      <c r="IA233" s="1050"/>
      <c r="IB233" s="1051"/>
      <c r="IC233" s="1050"/>
      <c r="ID233" s="1050"/>
      <c r="IE233" s="1050"/>
      <c r="IF233" s="1050"/>
      <c r="IG233" s="1050"/>
      <c r="IH233" s="1050"/>
      <c r="II233" s="1050"/>
      <c r="IJ233" s="1050"/>
      <c r="IK233" s="1051"/>
      <c r="IL233" s="1050"/>
      <c r="IM233" s="1050"/>
      <c r="IN233" s="1051"/>
      <c r="IO233" s="1050"/>
      <c r="IP233" s="1050"/>
      <c r="IQ233" s="1050"/>
      <c r="IR233" s="1050"/>
      <c r="IS233" s="1050"/>
      <c r="IT233" s="1051"/>
      <c r="IU233" s="1050"/>
      <c r="IV233" s="1050"/>
      <c r="IW233" s="1050"/>
      <c r="IX233" s="1050"/>
      <c r="IY233" s="1050"/>
      <c r="IZ233" s="1050"/>
      <c r="JA233" s="1050"/>
      <c r="JB233" s="1050"/>
      <c r="JC233" s="1050"/>
      <c r="JD233" s="1050"/>
      <c r="JE233" s="1050"/>
      <c r="JF233" s="1050"/>
      <c r="JG233" s="1050"/>
      <c r="JH233" s="1050"/>
      <c r="JI233" s="1050"/>
      <c r="JJ233" s="993"/>
      <c r="JK233" s="993"/>
      <c r="JL233" s="993"/>
      <c r="JM233" s="993"/>
      <c r="JN233" s="993"/>
      <c r="JO233" s="993"/>
      <c r="JP233" s="993"/>
      <c r="JQ233" s="993"/>
      <c r="JR233" s="993"/>
      <c r="JS233" s="993"/>
      <c r="JT233" s="993"/>
      <c r="JU233" s="993"/>
      <c r="JV233" s="993"/>
      <c r="JW233" s="993"/>
      <c r="JX233" s="993"/>
      <c r="JY233" s="993"/>
      <c r="JZ233" s="993"/>
      <c r="KA233" s="993"/>
      <c r="KB233" s="993"/>
      <c r="KC233" s="993"/>
      <c r="KD233" s="993"/>
      <c r="KE233" s="993"/>
      <c r="KF233" s="993"/>
      <c r="KG233" s="993"/>
      <c r="KH233" s="993"/>
      <c r="KI233" s="993"/>
      <c r="KJ233" s="993"/>
      <c r="KK233" s="993"/>
      <c r="KL233" s="993"/>
      <c r="KM233" s="993"/>
      <c r="KN233" s="993"/>
      <c r="KO233" s="993"/>
      <c r="KP233" s="993"/>
      <c r="KQ233" s="993"/>
      <c r="KR233" s="993"/>
      <c r="KS233" s="993"/>
      <c r="KT233" s="993"/>
      <c r="KU233" s="993"/>
      <c r="KV233" s="993"/>
      <c r="KW233" s="993"/>
      <c r="KX233" s="993"/>
      <c r="KY233" s="993"/>
      <c r="KZ233" s="993"/>
      <c r="LA233" s="993"/>
      <c r="LB233" s="993"/>
      <c r="LC233" s="993"/>
      <c r="LD233" s="993"/>
      <c r="LE233" s="266"/>
      <c r="LF233" s="266"/>
      <c r="LG233" s="266"/>
      <c r="LH233" s="266"/>
      <c r="LI233" s="266"/>
      <c r="LJ233" s="266"/>
      <c r="LK233" s="266"/>
      <c r="LL233" s="266"/>
      <c r="LM233" s="266"/>
      <c r="LN233" s="266"/>
      <c r="LO233" s="266"/>
      <c r="LP233" s="266"/>
      <c r="LQ233" s="266"/>
    </row>
    <row r="234" spans="1:338" ht="14.45" hidden="1" customHeight="1">
      <c r="A234" s="122">
        <v>95</v>
      </c>
      <c r="B234" s="122">
        <f>COUNTIFS($D$3:D234,D234,$F$3:F234,F234)</f>
        <v>1</v>
      </c>
      <c r="C234" s="268">
        <v>6205</v>
      </c>
      <c r="D234" s="398" t="s">
        <v>1577</v>
      </c>
      <c r="E234" s="125" t="s">
        <v>1578</v>
      </c>
      <c r="F234" s="187">
        <v>525408097</v>
      </c>
      <c r="G234" s="125">
        <v>65</v>
      </c>
      <c r="H234" s="398" t="s">
        <v>1579</v>
      </c>
      <c r="I234" s="572" t="s">
        <v>476</v>
      </c>
      <c r="J234" s="751" t="s">
        <v>1580</v>
      </c>
      <c r="K234" s="175" t="s">
        <v>478</v>
      </c>
      <c r="L234" s="125">
        <v>5</v>
      </c>
      <c r="M234" s="125">
        <v>2</v>
      </c>
      <c r="N234" s="125"/>
      <c r="O234" s="125"/>
      <c r="P234" s="553" t="s">
        <v>1371</v>
      </c>
      <c r="Q234" s="997"/>
      <c r="R234" s="997"/>
      <c r="S234" s="547" t="s">
        <v>550</v>
      </c>
      <c r="T234" s="547" t="s">
        <v>481</v>
      </c>
      <c r="U234" s="639" t="s">
        <v>481</v>
      </c>
      <c r="V234" s="547" t="s">
        <v>550</v>
      </c>
      <c r="W234" s="640" t="s">
        <v>642</v>
      </c>
      <c r="X234" s="547" t="s">
        <v>481</v>
      </c>
      <c r="Y234" s="547" t="s">
        <v>643</v>
      </c>
      <c r="Z234" s="1007"/>
      <c r="AA234" s="125"/>
      <c r="AB234" s="301" t="s">
        <v>481</v>
      </c>
      <c r="AC234" s="994"/>
      <c r="AD234" s="994"/>
      <c r="AE234" s="994"/>
      <c r="AF234" s="994"/>
      <c r="AG234" s="1007" t="s">
        <v>507</v>
      </c>
      <c r="AH234" s="1009"/>
      <c r="AI234" s="149">
        <v>61.8</v>
      </c>
      <c r="AJ234" s="149">
        <v>88</v>
      </c>
      <c r="AK234" s="134">
        <v>54.383999999999993</v>
      </c>
      <c r="AL234" s="149">
        <v>65176</v>
      </c>
      <c r="AM234" s="135">
        <v>52.140799999999999</v>
      </c>
      <c r="AN234" s="122">
        <v>4</v>
      </c>
      <c r="AO234" s="1024">
        <v>24</v>
      </c>
      <c r="AP234" s="137">
        <v>19</v>
      </c>
      <c r="AQ234" s="138">
        <v>55.3</v>
      </c>
      <c r="AR234" s="139">
        <f t="shared" ref="AR234:AR240" si="117">AO234+AP234+AQ234</f>
        <v>98.3</v>
      </c>
      <c r="AS234" s="140">
        <f t="shared" ref="AS234:AS240" si="118">AO234/AP234</f>
        <v>1.263157894736842</v>
      </c>
      <c r="AT234" s="141">
        <f t="shared" ref="AT234:AT240" si="119">AO234/AP234*AQ234</f>
        <v>69.852631578947367</v>
      </c>
      <c r="AU234" s="142">
        <f t="shared" ref="AU234:AU240" si="120">AO234/(AP234+AQ234)</f>
        <v>0.3230148048452221</v>
      </c>
      <c r="AV234" s="145">
        <v>21.02</v>
      </c>
      <c r="AW234" s="143">
        <f t="shared" ref="AW234:AW240" si="121">95-AY234</f>
        <v>87.583333333333329</v>
      </c>
      <c r="AX234" s="144">
        <v>1.78</v>
      </c>
      <c r="AY234" s="143">
        <f>AX234*100/AO234</f>
        <v>7.416666666666667</v>
      </c>
      <c r="BA234" s="146" t="s">
        <v>487</v>
      </c>
      <c r="BC234" s="148"/>
      <c r="BD234" s="148"/>
      <c r="BG234" s="145"/>
      <c r="BJ234" s="328">
        <v>36.700000000000003</v>
      </c>
      <c r="BK234" s="328">
        <v>51.4</v>
      </c>
      <c r="BL234" s="150">
        <v>0.71400778210116744</v>
      </c>
      <c r="BM234" s="155">
        <v>0.59</v>
      </c>
      <c r="BN234" s="153">
        <f>BM234*100/AO234</f>
        <v>2.4583333333333335</v>
      </c>
      <c r="BO234" s="152">
        <v>0.91666666666666663</v>
      </c>
      <c r="BP234" s="143"/>
      <c r="BQ234" s="1030"/>
      <c r="BR234" s="152"/>
      <c r="BS234" s="289"/>
      <c r="BT234" s="154"/>
      <c r="BU234" s="152"/>
      <c r="BV234" s="154"/>
      <c r="BW234" s="1128"/>
      <c r="BX234" s="154"/>
      <c r="BY234" s="154"/>
      <c r="BZ234" s="154"/>
      <c r="CA234" s="154"/>
      <c r="CB234" s="154"/>
      <c r="CC234" s="154"/>
      <c r="CD234" s="154"/>
      <c r="CE234" s="151"/>
      <c r="CF234" s="156"/>
      <c r="CG234" s="151"/>
      <c r="CH234" s="151"/>
      <c r="CI234" s="151"/>
      <c r="CJ234" s="151"/>
      <c r="CK234" s="151"/>
      <c r="CM234" s="145"/>
      <c r="CN234" s="145"/>
      <c r="CO234" s="145"/>
      <c r="CP234" s="148"/>
      <c r="CT234" s="145"/>
      <c r="CU234" s="145"/>
      <c r="CV234" s="145"/>
      <c r="CW234" s="145"/>
      <c r="CX234" s="145"/>
      <c r="CY234" s="149"/>
      <c r="CZ234" s="145">
        <v>0.30760626398210283</v>
      </c>
      <c r="DA234" s="149">
        <v>3</v>
      </c>
      <c r="DB234" s="149" t="s">
        <v>685</v>
      </c>
      <c r="DE234" s="308"/>
      <c r="DF234" s="308"/>
      <c r="DG234" s="308"/>
      <c r="DH234" s="579"/>
      <c r="DI234" s="296" t="s">
        <v>515</v>
      </c>
      <c r="DJ234" s="394" t="s">
        <v>507</v>
      </c>
      <c r="DK234" s="162">
        <v>2</v>
      </c>
      <c r="DL234" s="163" t="s">
        <v>476</v>
      </c>
      <c r="DM234" s="166"/>
      <c r="DN234" s="163">
        <v>0</v>
      </c>
      <c r="DO234" s="163">
        <v>0</v>
      </c>
      <c r="DP234" s="1276">
        <v>42824</v>
      </c>
      <c r="DQ234" s="163" t="s">
        <v>490</v>
      </c>
      <c r="DR234" s="165" t="s">
        <v>490</v>
      </c>
      <c r="DS234" s="125" t="s">
        <v>490</v>
      </c>
      <c r="DT234" s="125" t="s">
        <v>490</v>
      </c>
      <c r="DU234" s="125" t="s">
        <v>490</v>
      </c>
      <c r="DV234" s="125" t="s">
        <v>490</v>
      </c>
      <c r="DW234" s="125" t="s">
        <v>1581</v>
      </c>
      <c r="DX234" s="125" t="s">
        <v>490</v>
      </c>
      <c r="DY234" s="125">
        <v>345</v>
      </c>
      <c r="DZ234" s="125">
        <v>3.68</v>
      </c>
      <c r="EA234" s="125" t="s">
        <v>490</v>
      </c>
      <c r="EC234" s="292">
        <v>3</v>
      </c>
      <c r="ED234" s="292">
        <v>2</v>
      </c>
      <c r="EE234" s="166">
        <v>5</v>
      </c>
      <c r="EF234" s="163">
        <v>20</v>
      </c>
      <c r="EG234" s="163">
        <v>2</v>
      </c>
      <c r="EH234" s="163">
        <v>0</v>
      </c>
      <c r="EI234" s="163">
        <v>175</v>
      </c>
      <c r="EJ234" s="163">
        <v>100</v>
      </c>
      <c r="EK234" s="167">
        <f>EJ234/(EI234*EI234*0.01*0.01)</f>
        <v>32.653061224489797</v>
      </c>
      <c r="EL234" s="163">
        <v>3</v>
      </c>
      <c r="EM234" s="168" t="s">
        <v>490</v>
      </c>
      <c r="EN234" s="169">
        <v>3</v>
      </c>
      <c r="EO234" s="163">
        <v>2</v>
      </c>
      <c r="EP234" s="163" t="s">
        <v>490</v>
      </c>
      <c r="EQ234" s="293"/>
      <c r="ER234" s="580">
        <v>6205</v>
      </c>
      <c r="ES234" s="125"/>
      <c r="ET234" s="125"/>
      <c r="EU234" s="125"/>
      <c r="EV234" s="125"/>
      <c r="EW234" s="414"/>
      <c r="EX234" s="642"/>
      <c r="EY234" s="643"/>
      <c r="EZ234" s="165"/>
      <c r="FA234" s="125"/>
      <c r="FB234" s="125"/>
      <c r="FC234" s="125"/>
      <c r="FD234" s="398"/>
      <c r="FE234" s="185"/>
      <c r="FF234" s="185"/>
      <c r="FG234" s="644"/>
      <c r="FH234" s="614"/>
      <c r="FI234" s="590"/>
      <c r="FJ234" s="645" t="s">
        <v>481</v>
      </c>
      <c r="FK234" s="1007" t="s">
        <v>768</v>
      </c>
      <c r="FL234" s="133"/>
      <c r="FM234" s="122"/>
      <c r="FP234" s="172"/>
      <c r="FQ234" s="366" t="s">
        <v>487</v>
      </c>
      <c r="FR234" s="133"/>
      <c r="FS234" s="133"/>
      <c r="FW234" s="125">
        <v>0</v>
      </c>
      <c r="FX234" s="125">
        <v>7</v>
      </c>
      <c r="FY234" s="125">
        <v>1</v>
      </c>
      <c r="GA234" s="175">
        <v>0</v>
      </c>
      <c r="GD234" s="125">
        <v>1</v>
      </c>
      <c r="GE234" s="419">
        <v>42824</v>
      </c>
      <c r="GF234" s="389" t="s">
        <v>1521</v>
      </c>
      <c r="GI234" s="183" t="s">
        <v>923</v>
      </c>
      <c r="GJ234" s="1278">
        <f t="shared" ref="GJ234:GJ241" si="122">DATEDIF(DP234,GK234,"m")</f>
        <v>0</v>
      </c>
      <c r="GK234" s="1281">
        <v>42824</v>
      </c>
      <c r="GL234" s="1280" t="s">
        <v>1534</v>
      </c>
      <c r="GM234" s="177"/>
      <c r="GN234" s="1147"/>
      <c r="GP234" s="340">
        <v>0.6</v>
      </c>
      <c r="GR234" s="991"/>
      <c r="GS234" s="991"/>
      <c r="GT234" s="991"/>
      <c r="GU234" s="122"/>
      <c r="HI234" s="991"/>
      <c r="HJ234" s="991"/>
      <c r="HK234" s="991"/>
      <c r="HL234" s="991"/>
      <c r="HM234" s="991"/>
      <c r="HN234" s="991"/>
      <c r="HO234" s="1022"/>
      <c r="HP234" s="1022"/>
      <c r="HQ234" s="991"/>
      <c r="HR234" s="991"/>
      <c r="HS234" s="991"/>
      <c r="HT234" s="991"/>
      <c r="HU234" s="991"/>
      <c r="HV234" s="991"/>
      <c r="HW234" s="991"/>
      <c r="HX234" s="991"/>
      <c r="HY234" s="991"/>
      <c r="HZ234" s="991"/>
      <c r="IA234" s="991"/>
      <c r="IB234" s="1022"/>
      <c r="IC234" s="991"/>
      <c r="ID234" s="991"/>
      <c r="IE234" s="991"/>
      <c r="IF234" s="991"/>
      <c r="IG234" s="991"/>
      <c r="IH234" s="991"/>
      <c r="II234" s="991"/>
      <c r="IJ234" s="991"/>
      <c r="IK234" s="1022"/>
      <c r="IL234" s="991"/>
      <c r="IM234" s="991"/>
      <c r="IN234" s="1022"/>
      <c r="IO234" s="991"/>
      <c r="IP234" s="991"/>
      <c r="IQ234" s="991"/>
      <c r="IR234" s="991"/>
      <c r="IS234" s="991"/>
      <c r="IT234" s="1022"/>
      <c r="IU234" s="991"/>
      <c r="IV234" s="991"/>
      <c r="IW234" s="991"/>
      <c r="IX234" s="991"/>
      <c r="IY234" s="991"/>
      <c r="IZ234" s="991"/>
      <c r="JA234" s="991"/>
      <c r="JB234" s="991"/>
      <c r="JC234" s="991"/>
      <c r="JD234" s="991"/>
      <c r="JE234" s="991"/>
      <c r="JF234" s="991"/>
      <c r="JG234" s="125"/>
      <c r="JH234" s="125"/>
      <c r="JI234" s="125"/>
      <c r="JJ234" s="993"/>
      <c r="JK234" s="993"/>
      <c r="JL234" s="993"/>
      <c r="JM234" s="993"/>
      <c r="JN234" s="993"/>
      <c r="JO234" s="993"/>
      <c r="JP234" s="993"/>
      <c r="JQ234" s="993"/>
      <c r="JR234" s="993"/>
      <c r="JS234" s="993"/>
      <c r="JT234" s="993"/>
      <c r="JU234" s="993"/>
      <c r="JV234" s="993"/>
      <c r="JW234" s="993"/>
      <c r="JX234" s="993"/>
      <c r="JY234" s="993"/>
      <c r="JZ234" s="993"/>
      <c r="KA234" s="993"/>
      <c r="KB234" s="993"/>
      <c r="KC234" s="993"/>
      <c r="KD234" s="993"/>
      <c r="KE234" s="993"/>
      <c r="KF234" s="993"/>
      <c r="KG234" s="993"/>
      <c r="KH234" s="993"/>
      <c r="KI234" s="993"/>
      <c r="KJ234" s="993"/>
      <c r="KK234" s="993"/>
      <c r="KL234" s="993"/>
      <c r="KM234" s="993"/>
      <c r="KN234" s="993"/>
      <c r="KO234" s="993"/>
      <c r="KP234" s="993"/>
      <c r="KQ234" s="993"/>
      <c r="KR234" s="993"/>
      <c r="KS234" s="993"/>
      <c r="KT234" s="993"/>
      <c r="KU234" s="993"/>
      <c r="KV234" s="993"/>
      <c r="KW234" s="993"/>
      <c r="KX234" s="993"/>
      <c r="KY234" s="993"/>
      <c r="KZ234" s="993"/>
      <c r="LA234" s="993"/>
      <c r="LB234" s="993"/>
      <c r="LC234" s="993"/>
      <c r="LD234" s="993"/>
      <c r="LE234" s="125"/>
      <c r="LF234" s="125"/>
      <c r="LG234" s="125"/>
      <c r="LH234" s="125"/>
      <c r="LI234" s="125"/>
      <c r="LJ234" s="125"/>
      <c r="LK234" s="125"/>
      <c r="LL234" s="125"/>
      <c r="LM234" s="125"/>
      <c r="LN234" s="125"/>
      <c r="LO234" s="125"/>
      <c r="LP234" s="125"/>
      <c r="LQ234" s="125"/>
      <c r="LR234" s="175"/>
      <c r="LS234" s="175"/>
      <c r="LT234" s="175"/>
      <c r="LU234" s="175"/>
      <c r="LV234" s="175"/>
      <c r="LW234" s="175"/>
      <c r="LX234" s="175"/>
      <c r="LY234" s="183"/>
      <c r="LZ234" s="183"/>
    </row>
    <row r="235" spans="1:338" ht="14.45" hidden="1" customHeight="1">
      <c r="A235" s="122">
        <v>214</v>
      </c>
      <c r="B235" s="122">
        <f>COUNTIFS($D$3:D235,D235,$F$3:F235,F235)</f>
        <v>1</v>
      </c>
      <c r="C235" s="520">
        <v>11104</v>
      </c>
      <c r="D235" s="422" t="s">
        <v>1674</v>
      </c>
      <c r="E235" s="186" t="s">
        <v>1430</v>
      </c>
      <c r="F235" s="521">
        <v>535131056</v>
      </c>
      <c r="G235" s="125">
        <v>66</v>
      </c>
      <c r="H235" s="422" t="s">
        <v>1673</v>
      </c>
      <c r="I235" s="224" t="s">
        <v>476</v>
      </c>
      <c r="J235" s="376" t="s">
        <v>1501</v>
      </c>
      <c r="K235" s="186" t="s">
        <v>478</v>
      </c>
      <c r="L235" s="225">
        <v>11</v>
      </c>
      <c r="M235" s="186">
        <v>10</v>
      </c>
      <c r="N235" s="186" t="s">
        <v>684</v>
      </c>
      <c r="O235" s="225"/>
      <c r="P235" s="225" t="s">
        <v>963</v>
      </c>
      <c r="Q235" s="997"/>
      <c r="R235" s="997"/>
      <c r="S235" s="378"/>
      <c r="T235" s="378"/>
      <c r="U235" s="378"/>
      <c r="V235" s="379" t="s">
        <v>964</v>
      </c>
      <c r="W235" s="546"/>
      <c r="X235" s="378"/>
      <c r="Y235" s="324"/>
      <c r="Z235" s="1007"/>
      <c r="AA235" s="225" t="s">
        <v>1196</v>
      </c>
      <c r="AB235" s="125"/>
      <c r="AC235" s="1014">
        <v>191</v>
      </c>
      <c r="AD235" s="1014">
        <v>2100</v>
      </c>
      <c r="AE235" s="993"/>
      <c r="AF235" s="993"/>
      <c r="AG235" s="993" t="s">
        <v>768</v>
      </c>
      <c r="AH235" s="1014">
        <v>150</v>
      </c>
      <c r="AI235"/>
      <c r="AO235" s="1024">
        <v>21</v>
      </c>
      <c r="AP235" s="137">
        <v>13.1</v>
      </c>
      <c r="AQ235" s="138">
        <v>63.8</v>
      </c>
      <c r="AR235" s="139">
        <f t="shared" si="117"/>
        <v>97.9</v>
      </c>
      <c r="AS235" s="140">
        <f t="shared" si="118"/>
        <v>1.6030534351145038</v>
      </c>
      <c r="AT235" s="141">
        <f t="shared" si="119"/>
        <v>102.27480916030534</v>
      </c>
      <c r="AU235" s="142">
        <f t="shared" si="120"/>
        <v>0.27308192457737324</v>
      </c>
      <c r="AV235" s="143">
        <v>18.648</v>
      </c>
      <c r="AW235" s="143">
        <f t="shared" si="121"/>
        <v>88.8</v>
      </c>
      <c r="AX235" s="144">
        <v>1.3020000000000003</v>
      </c>
      <c r="AY235" s="143">
        <v>6.2</v>
      </c>
      <c r="AZ235" s="122" t="s">
        <v>487</v>
      </c>
      <c r="BA235" s="204"/>
      <c r="BB235" s="147" t="s">
        <v>487</v>
      </c>
      <c r="BC235" s="158">
        <v>0.2</v>
      </c>
      <c r="BG235" s="149">
        <v>9751</v>
      </c>
      <c r="BH235" s="122" t="s">
        <v>487</v>
      </c>
      <c r="BI235" s="234" t="s">
        <v>487</v>
      </c>
      <c r="BJ235" s="122">
        <v>74.3</v>
      </c>
      <c r="BK235" s="122">
        <v>25.7</v>
      </c>
      <c r="BL235" s="306">
        <f>BJ235/BK235</f>
        <v>2.8910505836575875</v>
      </c>
      <c r="BM235" s="206">
        <v>0.7</v>
      </c>
      <c r="BN235" s="153">
        <f>BM235*100/AO235</f>
        <v>3.3333333333333335</v>
      </c>
      <c r="BO235" s="122" t="s">
        <v>487</v>
      </c>
      <c r="BP235" s="122">
        <v>35.9</v>
      </c>
      <c r="BQ235" s="991">
        <v>47.7</v>
      </c>
      <c r="BR235" s="158">
        <v>54881</v>
      </c>
      <c r="BS235" s="153">
        <f>BX235+BZ235</f>
        <v>41.1</v>
      </c>
      <c r="BT235" s="158">
        <v>72</v>
      </c>
      <c r="BU235" s="158">
        <v>9817</v>
      </c>
      <c r="BV235" s="153">
        <f>100-BT235</f>
        <v>28</v>
      </c>
      <c r="BW235" s="1039">
        <f>BY235+CA235+CC235</f>
        <v>12.838000000000001</v>
      </c>
      <c r="BX235" s="158">
        <v>9.5</v>
      </c>
      <c r="BY235" s="145">
        <f>BX235*AP235/100</f>
        <v>1.2444999999999999</v>
      </c>
      <c r="BZ235" s="158">
        <v>31.6</v>
      </c>
      <c r="CA235" s="145">
        <f>BZ235*AP235/100</f>
        <v>4.1395999999999997</v>
      </c>
      <c r="CB235" s="158">
        <v>56.9</v>
      </c>
      <c r="CC235" s="145">
        <f>CB235*AP235/100</f>
        <v>7.4539</v>
      </c>
      <c r="CD235" s="153">
        <v>0.06</v>
      </c>
      <c r="CE235" s="151"/>
      <c r="CF235" s="151"/>
      <c r="CG235" s="151"/>
      <c r="CH235" s="151"/>
      <c r="CI235" s="151"/>
      <c r="CJ235" s="151"/>
      <c r="CK235" s="151"/>
      <c r="CL235" s="157">
        <f>BX235/BZ235</f>
        <v>0.30063291139240506</v>
      </c>
      <c r="CM235" s="145"/>
      <c r="CN235" s="145"/>
      <c r="CO235" s="145"/>
      <c r="CT235" s="145">
        <v>54.9</v>
      </c>
      <c r="CU235" s="236"/>
      <c r="CV235" s="236"/>
      <c r="CW235" s="145"/>
      <c r="CX235" s="145"/>
      <c r="CZ235" s="145"/>
      <c r="DA235" s="209">
        <v>3</v>
      </c>
      <c r="DB235" s="237" t="s">
        <v>685</v>
      </c>
      <c r="DC235" s="383"/>
      <c r="DE235" s="125"/>
      <c r="DF235" s="125"/>
      <c r="DG235" s="125"/>
      <c r="DH235" s="414"/>
      <c r="DI235" s="125" t="s">
        <v>515</v>
      </c>
      <c r="DJ235" s="267" t="s">
        <v>507</v>
      </c>
      <c r="DK235" s="166">
        <v>2</v>
      </c>
      <c r="DL235" s="166"/>
      <c r="DM235" s="166" t="s">
        <v>476</v>
      </c>
      <c r="DN235" s="163" t="s">
        <v>516</v>
      </c>
      <c r="DO235" s="166">
        <v>0</v>
      </c>
      <c r="DP235" s="1275">
        <v>43633</v>
      </c>
      <c r="DQ235" s="166"/>
      <c r="DR235" s="165" t="s">
        <v>490</v>
      </c>
      <c r="DS235" s="125" t="s">
        <v>490</v>
      </c>
      <c r="DT235" s="125" t="s">
        <v>490</v>
      </c>
      <c r="DU235" s="125" t="s">
        <v>490</v>
      </c>
      <c r="DV235" s="125" t="s">
        <v>490</v>
      </c>
      <c r="DW235" s="125" t="s">
        <v>490</v>
      </c>
      <c r="DX235" s="125" t="s">
        <v>490</v>
      </c>
      <c r="DY235" s="125" t="s">
        <v>490</v>
      </c>
      <c r="DZ235" s="125" t="s">
        <v>490</v>
      </c>
      <c r="EA235" s="125" t="s">
        <v>490</v>
      </c>
      <c r="EB235" s="122" t="s">
        <v>490</v>
      </c>
      <c r="EC235" s="242"/>
      <c r="ED235" s="242"/>
      <c r="EE235" s="166">
        <v>11</v>
      </c>
      <c r="EF235" s="166">
        <v>10</v>
      </c>
      <c r="EG235" s="166">
        <v>2</v>
      </c>
      <c r="EH235" s="166">
        <v>0</v>
      </c>
      <c r="EI235" s="166">
        <v>160</v>
      </c>
      <c r="EJ235" s="166">
        <v>92</v>
      </c>
      <c r="EK235" s="167">
        <f>EJ235/(EI235*EI235*0.01*0.01)</f>
        <v>35.9375</v>
      </c>
      <c r="EL235" s="374">
        <v>2</v>
      </c>
      <c r="EM235" s="166"/>
      <c r="EN235" s="166">
        <v>3</v>
      </c>
      <c r="EO235" s="166">
        <v>2</v>
      </c>
      <c r="EP235" s="242"/>
      <c r="EQ235" s="176"/>
      <c r="ER235" s="536">
        <v>11104</v>
      </c>
      <c r="ES235" s="548">
        <v>75</v>
      </c>
      <c r="ET235" s="548">
        <v>202582</v>
      </c>
      <c r="EU235" s="548">
        <v>4000</v>
      </c>
      <c r="EV235" s="548">
        <v>38220</v>
      </c>
      <c r="EW235" s="549">
        <v>951</v>
      </c>
      <c r="EX235" s="550">
        <f>EW235/EU235*EV235/ES235</f>
        <v>121.15740000000001</v>
      </c>
      <c r="EY235" s="511">
        <f>L235*EX235</f>
        <v>1332.7314000000001</v>
      </c>
      <c r="EZ235" s="540"/>
      <c r="FA235" s="175"/>
      <c r="FB235" s="352"/>
      <c r="FC235" s="175"/>
      <c r="FD235" s="564"/>
      <c r="FE235" s="551"/>
      <c r="FF235" s="551"/>
      <c r="FG235" s="566"/>
      <c r="FH235" s="614"/>
      <c r="FI235" s="518"/>
      <c r="FJ235" s="519"/>
      <c r="FK235" s="1017"/>
      <c r="FL235" s="133"/>
      <c r="FM235" s="122"/>
      <c r="FN235" s="213">
        <f>AC235/1000</f>
        <v>0.191</v>
      </c>
      <c r="FP235" s="141">
        <f>EW235*100/ET235</f>
        <v>0.46943953559546259</v>
      </c>
      <c r="FQ235" s="247">
        <f>EX235/1000</f>
        <v>0.12115740000000001</v>
      </c>
      <c r="FR235" s="222"/>
      <c r="FS235" s="222"/>
      <c r="FT235" s="223"/>
      <c r="FU235" s="223"/>
      <c r="FV235" s="223"/>
      <c r="FW235" s="166">
        <v>0</v>
      </c>
      <c r="FX235" s="166">
        <v>6</v>
      </c>
      <c r="FY235" s="166">
        <v>0</v>
      </c>
      <c r="FZ235" s="345" t="s">
        <v>1675</v>
      </c>
      <c r="GA235" s="166">
        <v>0</v>
      </c>
      <c r="GB235" s="345"/>
      <c r="GC235" s="242"/>
      <c r="GD235" s="166">
        <v>1</v>
      </c>
      <c r="GE235" s="375">
        <v>43633</v>
      </c>
      <c r="GF235" s="345" t="s">
        <v>1521</v>
      </c>
      <c r="GG235" s="166" t="s">
        <v>687</v>
      </c>
      <c r="GH235" s="345" t="s">
        <v>1625</v>
      </c>
      <c r="GI235" s="242" t="s">
        <v>923</v>
      </c>
      <c r="GJ235" s="1278">
        <f t="shared" si="122"/>
        <v>0</v>
      </c>
      <c r="GK235" s="1282">
        <v>43633</v>
      </c>
      <c r="GL235" s="1280" t="s">
        <v>1534</v>
      </c>
      <c r="GM235" s="177"/>
      <c r="GN235" s="1210" t="s">
        <v>1676</v>
      </c>
      <c r="GO235" s="166"/>
      <c r="GP235" s="179">
        <v>0.240942345</v>
      </c>
      <c r="GQ235" s="166"/>
      <c r="GR235" s="1050"/>
      <c r="GS235" s="1050"/>
      <c r="GT235" s="1050"/>
      <c r="GU235" s="122"/>
      <c r="HI235" s="991"/>
      <c r="HJ235" s="991"/>
      <c r="HK235" s="991"/>
      <c r="HL235" s="991"/>
      <c r="HM235" s="991"/>
      <c r="HN235" s="991"/>
      <c r="HO235" s="1022"/>
      <c r="HP235" s="1022"/>
      <c r="HQ235" s="991"/>
      <c r="HR235" s="991"/>
      <c r="HS235" s="991"/>
      <c r="HT235" s="991"/>
      <c r="HU235" s="991"/>
      <c r="HV235" s="991"/>
      <c r="HW235" s="991"/>
      <c r="HX235" s="991"/>
      <c r="HY235" s="991"/>
      <c r="HZ235" s="991"/>
      <c r="IA235" s="991"/>
      <c r="IB235" s="1022"/>
      <c r="IC235" s="991"/>
      <c r="ID235" s="991"/>
      <c r="IE235" s="991"/>
      <c r="IF235" s="991"/>
      <c r="IG235" s="991"/>
      <c r="IH235" s="991"/>
      <c r="II235" s="991"/>
      <c r="IJ235" s="991"/>
      <c r="IK235" s="1022"/>
      <c r="IL235" s="991"/>
      <c r="IM235" s="991"/>
      <c r="IN235" s="1022"/>
      <c r="IO235" s="991"/>
      <c r="IP235" s="991"/>
      <c r="IQ235" s="991"/>
      <c r="IR235" s="991"/>
      <c r="IS235" s="991"/>
      <c r="IT235" s="1022"/>
      <c r="IU235" s="991"/>
      <c r="IV235" s="991"/>
      <c r="IW235" s="991"/>
      <c r="IX235" s="991"/>
      <c r="IY235" s="991"/>
      <c r="IZ235" s="991"/>
      <c r="JA235" s="991"/>
      <c r="JB235" s="991"/>
      <c r="JC235" s="991"/>
      <c r="JD235" s="991"/>
      <c r="JE235" s="991"/>
      <c r="JF235" s="991"/>
      <c r="JG235" s="125"/>
      <c r="JH235" s="125"/>
      <c r="JI235" s="125"/>
      <c r="JJ235" s="1050"/>
      <c r="JK235" s="1050"/>
      <c r="JL235" s="1050"/>
      <c r="JM235" s="1050"/>
      <c r="JN235" s="1050"/>
      <c r="JO235" s="1050"/>
      <c r="JP235" s="1050"/>
      <c r="JQ235" s="1050"/>
      <c r="JR235" s="1050"/>
      <c r="JS235" s="1050"/>
      <c r="JT235" s="1050"/>
      <c r="JU235" s="1050"/>
      <c r="JV235" s="1050"/>
      <c r="JW235" s="1050"/>
      <c r="JX235" s="1050"/>
      <c r="JY235" s="1216"/>
      <c r="JZ235" s="1050"/>
      <c r="KA235" s="1050"/>
      <c r="KB235" s="1050"/>
      <c r="KC235" s="1050"/>
      <c r="KD235" s="1050"/>
      <c r="KE235" s="1050"/>
      <c r="KF235" s="1050"/>
      <c r="KG235" s="1050"/>
      <c r="KH235" s="1050"/>
      <c r="KI235" s="1050"/>
      <c r="KJ235" s="1050"/>
      <c r="KK235" s="1050"/>
      <c r="KL235" s="1050"/>
      <c r="KM235" s="1050"/>
      <c r="KN235" s="1050"/>
      <c r="KO235" s="1050"/>
      <c r="KP235" s="1050"/>
      <c r="KQ235" s="1050"/>
      <c r="KR235" s="1050"/>
      <c r="KS235" s="1050"/>
      <c r="KT235" s="1050"/>
      <c r="KU235" s="1050"/>
      <c r="KV235" s="1050"/>
      <c r="KW235" s="1050"/>
      <c r="KX235" s="1050"/>
      <c r="KY235" s="1050"/>
      <c r="KZ235" s="1050"/>
      <c r="LA235" s="1050"/>
      <c r="LB235" s="1050"/>
      <c r="LC235" s="1050"/>
      <c r="LD235" s="1050"/>
      <c r="LE235" s="125"/>
      <c r="LF235" s="125"/>
      <c r="LG235" s="125"/>
      <c r="LH235" s="125"/>
      <c r="LI235" s="125"/>
      <c r="LJ235" s="125"/>
      <c r="LK235" s="125"/>
      <c r="LL235" s="125"/>
      <c r="LM235" s="125"/>
      <c r="LN235" s="125"/>
      <c r="LO235" s="125"/>
      <c r="LP235" s="125"/>
      <c r="LQ235" s="125"/>
      <c r="LR235" s="175"/>
      <c r="LS235" s="175"/>
      <c r="LT235" s="175"/>
      <c r="LU235" s="175"/>
      <c r="LV235" s="175"/>
      <c r="LW235" s="175"/>
      <c r="LX235" s="175"/>
      <c r="LY235" s="183"/>
      <c r="LZ235" s="183"/>
    </row>
    <row r="236" spans="1:338" ht="14.45" hidden="1" customHeight="1">
      <c r="A236" s="122">
        <v>147</v>
      </c>
      <c r="B236" s="122">
        <f>COUNTIFS($D$3:D236,D236,$F$3:F236,F236)</f>
        <v>1</v>
      </c>
      <c r="C236" s="184">
        <v>10658</v>
      </c>
      <c r="D236" s="398" t="s">
        <v>1626</v>
      </c>
      <c r="E236" s="188" t="s">
        <v>880</v>
      </c>
      <c r="F236" s="187">
        <v>5406201812</v>
      </c>
      <c r="G236" s="125">
        <v>65</v>
      </c>
      <c r="H236" s="422" t="s">
        <v>1627</v>
      </c>
      <c r="I236" s="389" t="s">
        <v>476</v>
      </c>
      <c r="J236" s="751" t="s">
        <v>1501</v>
      </c>
      <c r="K236" s="186" t="s">
        <v>478</v>
      </c>
      <c r="L236" s="125">
        <v>10</v>
      </c>
      <c r="M236" s="188" t="s">
        <v>1182</v>
      </c>
      <c r="N236" s="188" t="s">
        <v>490</v>
      </c>
      <c r="O236" s="125"/>
      <c r="P236" s="125" t="s">
        <v>1628</v>
      </c>
      <c r="Q236" s="991"/>
      <c r="R236" s="991"/>
      <c r="S236" s="197" t="s">
        <v>484</v>
      </c>
      <c r="T236" s="197" t="s">
        <v>484</v>
      </c>
      <c r="U236" s="197" t="s">
        <v>484</v>
      </c>
      <c r="V236" s="254" t="s">
        <v>549</v>
      </c>
      <c r="W236" s="197" t="s">
        <v>506</v>
      </c>
      <c r="X236" s="409" t="s">
        <v>484</v>
      </c>
      <c r="Y236" s="409" t="s">
        <v>484</v>
      </c>
      <c r="Z236" s="1007"/>
      <c r="AA236" s="225" t="s">
        <v>965</v>
      </c>
      <c r="AB236" s="125"/>
      <c r="AC236" s="1015">
        <v>42000</v>
      </c>
      <c r="AD236" s="1016">
        <v>210</v>
      </c>
      <c r="AE236" s="1015" t="s">
        <v>484</v>
      </c>
      <c r="AF236" s="1015" t="s">
        <v>484</v>
      </c>
      <c r="AG236" s="1018" t="s">
        <v>507</v>
      </c>
      <c r="AH236" s="1015">
        <v>200</v>
      </c>
      <c r="AO236" s="1024">
        <v>44.3</v>
      </c>
      <c r="AP236" s="137">
        <v>29</v>
      </c>
      <c r="AQ236" s="138">
        <v>22.8</v>
      </c>
      <c r="AR236" s="139">
        <f t="shared" si="117"/>
        <v>96.1</v>
      </c>
      <c r="AS236" s="140">
        <f t="shared" si="118"/>
        <v>1.5275862068965516</v>
      </c>
      <c r="AT236" s="141">
        <f t="shared" si="119"/>
        <v>34.828965517241379</v>
      </c>
      <c r="AU236" s="142">
        <f t="shared" si="120"/>
        <v>0.85521235521235517</v>
      </c>
      <c r="AV236" s="143">
        <v>41.420500000000004</v>
      </c>
      <c r="AW236" s="143">
        <f t="shared" si="121"/>
        <v>93.5</v>
      </c>
      <c r="AX236" s="144">
        <v>0.66449999999999987</v>
      </c>
      <c r="AY236" s="143">
        <v>1.5</v>
      </c>
      <c r="AZ236" s="149" t="s">
        <v>487</v>
      </c>
      <c r="BA236" s="204">
        <v>21.95</v>
      </c>
      <c r="BB236" s="207" t="s">
        <v>487</v>
      </c>
      <c r="BC236" s="320" t="s">
        <v>487</v>
      </c>
      <c r="BG236" s="145"/>
      <c r="BJ236" s="122">
        <v>42.7</v>
      </c>
      <c r="BK236" s="122">
        <v>57.3</v>
      </c>
      <c r="BL236" s="150">
        <f>BJ236/BK236</f>
        <v>0.74520069808027933</v>
      </c>
      <c r="BM236" s="206">
        <v>0.5</v>
      </c>
      <c r="BN236" s="153">
        <f>BM236*100/AO236</f>
        <v>1.1286681715575622</v>
      </c>
      <c r="BO236" s="149" t="s">
        <v>487</v>
      </c>
      <c r="BP236" s="143">
        <v>27.900000000000002</v>
      </c>
      <c r="BQ236" s="1030">
        <v>21.5</v>
      </c>
      <c r="BS236" s="153">
        <f>BX236+BZ236</f>
        <v>30.299999999999997</v>
      </c>
      <c r="BT236" s="262" t="s">
        <v>487</v>
      </c>
      <c r="BU236" s="262"/>
      <c r="BV236" s="262" t="s">
        <v>487</v>
      </c>
      <c r="BW236" s="1039">
        <f>BY236+CA236+CC236</f>
        <v>29</v>
      </c>
      <c r="BX236" s="158">
        <v>4.9000000000000004</v>
      </c>
      <c r="BY236" s="145">
        <f>BX236*AP236/(CB236+BZ236+BX236)</f>
        <v>1.4426395939086296</v>
      </c>
      <c r="BZ236" s="158">
        <v>25.4</v>
      </c>
      <c r="CA236" s="145">
        <f>BZ236*AP236/(CB236+BZ236+BX236)</f>
        <v>7.4781725888324866</v>
      </c>
      <c r="CB236" s="158">
        <v>68.2</v>
      </c>
      <c r="CC236" s="145">
        <f>CB236*AP236/(CB236+BZ236+BX236)</f>
        <v>20.079187817258884</v>
      </c>
      <c r="CD236" s="262" t="s">
        <v>487</v>
      </c>
      <c r="CL236" s="157">
        <f>BX236/BZ236</f>
        <v>0.19291338582677167</v>
      </c>
      <c r="CM236" s="145"/>
      <c r="CN236" s="145"/>
      <c r="CO236" s="145"/>
      <c r="CT236" s="145"/>
      <c r="CU236" s="236"/>
      <c r="CV236" s="236"/>
      <c r="CW236" s="145"/>
      <c r="CX236" s="145"/>
      <c r="CZ236" s="145"/>
      <c r="DA236" s="209">
        <v>3</v>
      </c>
      <c r="DB236" s="149" t="s">
        <v>488</v>
      </c>
      <c r="DC236" s="383">
        <f>AP236-(BY236+CA236+CC236)</f>
        <v>0</v>
      </c>
      <c r="DD236" s="266"/>
      <c r="DE236" s="125"/>
      <c r="DF236" s="125"/>
      <c r="DG236" s="125"/>
      <c r="DH236" s="414"/>
      <c r="DI236" s="125" t="s">
        <v>489</v>
      </c>
      <c r="DJ236" s="267" t="s">
        <v>507</v>
      </c>
      <c r="DK236" s="166">
        <v>2</v>
      </c>
      <c r="DL236" s="166"/>
      <c r="DM236" s="166" t="s">
        <v>476</v>
      </c>
      <c r="DN236" s="164">
        <v>0</v>
      </c>
      <c r="DO236" s="166">
        <v>0</v>
      </c>
      <c r="DP236" s="1275">
        <v>43570</v>
      </c>
      <c r="DQ236" s="166"/>
      <c r="DR236" s="165" t="s">
        <v>490</v>
      </c>
      <c r="DS236" s="125" t="s">
        <v>490</v>
      </c>
      <c r="DT236" s="125" t="s">
        <v>490</v>
      </c>
      <c r="DU236" s="125" t="s">
        <v>490</v>
      </c>
      <c r="DV236" s="125" t="s">
        <v>490</v>
      </c>
      <c r="DW236" s="125" t="s">
        <v>490</v>
      </c>
      <c r="DX236" s="125" t="s">
        <v>490</v>
      </c>
      <c r="DY236" s="125" t="s">
        <v>490</v>
      </c>
      <c r="DZ236" s="125" t="s">
        <v>490</v>
      </c>
      <c r="EA236" s="125" t="s">
        <v>490</v>
      </c>
      <c r="EC236" s="242"/>
      <c r="ED236" s="242"/>
      <c r="EE236" s="166">
        <v>10</v>
      </c>
      <c r="EF236" s="166">
        <v>20</v>
      </c>
      <c r="EG236" s="166">
        <v>2</v>
      </c>
      <c r="EH236" s="166">
        <v>0</v>
      </c>
      <c r="EI236" s="166">
        <v>197</v>
      </c>
      <c r="EJ236" s="166">
        <v>156</v>
      </c>
      <c r="EK236" s="167">
        <v>40.9</v>
      </c>
      <c r="EL236" s="374">
        <v>3</v>
      </c>
      <c r="EM236" s="242"/>
      <c r="EN236" s="166">
        <v>3</v>
      </c>
      <c r="EO236" s="166">
        <v>2</v>
      </c>
      <c r="EP236" s="242"/>
      <c r="EQ236" s="176"/>
      <c r="ER236" s="628">
        <v>10658</v>
      </c>
      <c r="ES236" s="507">
        <v>24</v>
      </c>
      <c r="ET236" s="409">
        <v>7824</v>
      </c>
      <c r="EU236" s="409">
        <v>2</v>
      </c>
      <c r="EV236" s="508">
        <v>652</v>
      </c>
      <c r="EW236" s="509">
        <v>1013</v>
      </c>
      <c r="EX236" s="510">
        <v>84.416666666666671</v>
      </c>
      <c r="EY236" s="511">
        <v>844.16666666666674</v>
      </c>
      <c r="EZ236" s="540"/>
      <c r="FA236" s="175"/>
      <c r="FB236" s="352"/>
      <c r="FC236" s="175"/>
      <c r="FD236" s="564"/>
      <c r="FE236" s="551"/>
      <c r="FF236" s="551"/>
      <c r="FG236" s="566"/>
      <c r="FH236" s="614"/>
      <c r="FI236" s="518"/>
      <c r="FJ236" s="519"/>
      <c r="FK236" s="1017"/>
      <c r="FL236" s="1009"/>
      <c r="FM236" s="172">
        <f>EW236*100/ET236</f>
        <v>12.947341513292434</v>
      </c>
      <c r="FN236" s="213">
        <f>EX236/1000</f>
        <v>8.4416666666666668E-2</v>
      </c>
      <c r="FP236" s="172">
        <v>12.947341513292434</v>
      </c>
      <c r="FQ236" s="213">
        <v>8.4416666666666668E-2</v>
      </c>
      <c r="FR236" s="222"/>
      <c r="FS236" s="222"/>
      <c r="FT236" s="223"/>
      <c r="FU236" s="223"/>
      <c r="FV236" s="223"/>
      <c r="FW236" s="125">
        <v>0</v>
      </c>
      <c r="FX236" s="125">
        <v>8</v>
      </c>
      <c r="FY236" s="125">
        <v>1</v>
      </c>
      <c r="GA236" s="125">
        <v>0</v>
      </c>
      <c r="GB236" s="415"/>
      <c r="GD236" s="125">
        <v>1</v>
      </c>
      <c r="GE236" s="419">
        <v>43570</v>
      </c>
      <c r="GF236" s="389" t="s">
        <v>1521</v>
      </c>
      <c r="GI236" s="183" t="s">
        <v>951</v>
      </c>
      <c r="GJ236" s="1278">
        <f t="shared" si="122"/>
        <v>0</v>
      </c>
      <c r="GK236" s="1282">
        <v>43570</v>
      </c>
      <c r="GL236" s="1280" t="s">
        <v>1534</v>
      </c>
      <c r="GM236" s="177"/>
      <c r="GN236" s="1147"/>
      <c r="GP236" s="179">
        <v>1.3096198697764028</v>
      </c>
      <c r="GR236" s="991"/>
      <c r="GS236" s="991"/>
      <c r="GT236" s="991"/>
      <c r="HI236" s="991"/>
      <c r="HJ236" s="991"/>
      <c r="HK236" s="991"/>
      <c r="HL236" s="991"/>
      <c r="HM236" s="991"/>
      <c r="HN236" s="991"/>
      <c r="HO236" s="1022"/>
      <c r="HP236" s="1022"/>
      <c r="HQ236" s="991"/>
      <c r="HR236" s="991"/>
      <c r="HS236" s="991"/>
      <c r="HT236" s="991"/>
      <c r="HU236" s="991"/>
      <c r="HV236" s="991"/>
      <c r="HW236" s="991"/>
      <c r="HX236" s="991"/>
      <c r="HY236" s="991"/>
      <c r="HZ236" s="991"/>
      <c r="IA236" s="991"/>
      <c r="IB236" s="1022"/>
      <c r="IC236" s="991"/>
      <c r="ID236" s="991"/>
      <c r="IE236" s="991"/>
      <c r="IF236" s="991"/>
      <c r="IG236" s="991"/>
      <c r="IH236" s="991"/>
      <c r="II236" s="991"/>
      <c r="IJ236" s="991"/>
      <c r="IK236" s="1022"/>
      <c r="IL236" s="991"/>
      <c r="IM236" s="991"/>
      <c r="IN236" s="1022"/>
      <c r="IO236" s="991"/>
      <c r="IP236" s="991"/>
      <c r="IQ236" s="991"/>
      <c r="IR236" s="991"/>
      <c r="IS236" s="991"/>
      <c r="IT236" s="1022"/>
      <c r="IU236" s="991"/>
      <c r="IV236" s="991"/>
      <c r="IW236" s="991"/>
      <c r="IX236" s="991"/>
      <c r="IY236" s="991"/>
      <c r="IZ236" s="991"/>
      <c r="JA236" s="991"/>
      <c r="JB236" s="991"/>
      <c r="JC236" s="991"/>
      <c r="JD236" s="991"/>
      <c r="JE236" s="991"/>
      <c r="JF236" s="991"/>
      <c r="JG236" s="125"/>
      <c r="JH236" s="125"/>
      <c r="JI236" s="125"/>
      <c r="JJ236" s="993"/>
      <c r="JK236" s="993"/>
      <c r="JL236" s="993"/>
      <c r="JM236" s="993"/>
      <c r="JN236" s="993"/>
      <c r="JO236" s="993"/>
      <c r="JP236" s="993"/>
      <c r="JQ236" s="993"/>
      <c r="JR236" s="993"/>
      <c r="JS236" s="993"/>
      <c r="JT236" s="993"/>
      <c r="JU236" s="993"/>
      <c r="JV236" s="993"/>
      <c r="JW236" s="993"/>
      <c r="JX236" s="993"/>
      <c r="JY236" s="993"/>
      <c r="JZ236" s="993"/>
      <c r="KA236" s="993"/>
      <c r="KB236" s="993"/>
      <c r="KC236" s="993"/>
      <c r="KD236" s="993"/>
      <c r="KE236" s="993"/>
      <c r="KF236" s="993"/>
      <c r="KG236" s="993"/>
      <c r="KH236" s="993"/>
      <c r="KI236" s="993"/>
      <c r="KJ236" s="993"/>
      <c r="KK236" s="993"/>
      <c r="KL236" s="993"/>
      <c r="KM236" s="993"/>
      <c r="KN236" s="993"/>
      <c r="KO236" s="993"/>
      <c r="KP236" s="993"/>
      <c r="KQ236" s="993"/>
      <c r="KR236" s="993"/>
      <c r="KS236" s="993"/>
      <c r="KT236" s="993"/>
      <c r="KU236" s="993"/>
      <c r="KV236" s="993"/>
      <c r="KW236" s="993"/>
      <c r="KX236" s="993"/>
      <c r="KY236" s="993"/>
      <c r="KZ236" s="993"/>
      <c r="LA236" s="993"/>
      <c r="LB236" s="993"/>
      <c r="LC236" s="993"/>
      <c r="LD236" s="993"/>
      <c r="LE236" s="125"/>
      <c r="LF236" s="175"/>
      <c r="LG236" s="175"/>
      <c r="LH236" s="175"/>
      <c r="LI236" s="175"/>
      <c r="LJ236" s="175"/>
      <c r="LK236" s="175"/>
      <c r="LL236" s="175"/>
      <c r="LM236" s="175"/>
      <c r="LN236" s="175"/>
      <c r="LO236" s="175"/>
      <c r="LP236" s="175"/>
      <c r="LQ236" s="175"/>
      <c r="LR236" s="175"/>
      <c r="LS236" s="175"/>
      <c r="LT236" s="175"/>
      <c r="LU236" s="175"/>
      <c r="LV236" s="175"/>
      <c r="LW236" s="175"/>
      <c r="LX236" s="175"/>
      <c r="LY236" s="183"/>
      <c r="LZ236" s="183"/>
    </row>
    <row r="237" spans="1:338" s="1351" customFormat="1" ht="14.45" customHeight="1">
      <c r="A237" s="209">
        <v>287</v>
      </c>
      <c r="B237" s="209">
        <f>COUNTIFS($D$3:D237,D237,$F$3:F237,F237)</f>
        <v>1</v>
      </c>
      <c r="C237" s="1338">
        <v>9672</v>
      </c>
      <c r="D237" s="532" t="s">
        <v>1596</v>
      </c>
      <c r="E237" s="164" t="s">
        <v>1513</v>
      </c>
      <c r="F237" s="1339">
        <v>5408090941</v>
      </c>
      <c r="G237" s="164">
        <v>64</v>
      </c>
      <c r="H237" s="532" t="s">
        <v>1597</v>
      </c>
      <c r="I237" s="1370" t="s">
        <v>1598</v>
      </c>
      <c r="J237" s="1341" t="s">
        <v>1501</v>
      </c>
      <c r="K237" s="878" t="s">
        <v>478</v>
      </c>
      <c r="L237" s="164">
        <v>4</v>
      </c>
      <c r="M237" s="164">
        <v>1</v>
      </c>
      <c r="N237" s="164" t="s">
        <v>684</v>
      </c>
      <c r="O237" s="125"/>
      <c r="P237" s="188" t="s">
        <v>1157</v>
      </c>
      <c r="Q237" s="125"/>
      <c r="R237" s="125"/>
      <c r="S237" s="197" t="s">
        <v>484</v>
      </c>
      <c r="T237" s="195" t="s">
        <v>484</v>
      </c>
      <c r="U237" s="197" t="s">
        <v>484</v>
      </c>
      <c r="V237" s="254" t="s">
        <v>549</v>
      </c>
      <c r="W237" s="197" t="s">
        <v>484</v>
      </c>
      <c r="X237" s="197" t="s">
        <v>484</v>
      </c>
      <c r="Y237" s="197" t="s">
        <v>484</v>
      </c>
      <c r="Z237" s="1007"/>
      <c r="AA237" s="225"/>
      <c r="AB237" s="125"/>
      <c r="AC237" s="1015" t="s">
        <v>484</v>
      </c>
      <c r="AD237" s="1015" t="s">
        <v>484</v>
      </c>
      <c r="AE237" s="1018" t="s">
        <v>484</v>
      </c>
      <c r="AF237" s="991" t="s">
        <v>484</v>
      </c>
      <c r="AG237" s="1018" t="s">
        <v>1599</v>
      </c>
      <c r="AH237" s="991"/>
      <c r="AI237" s="122"/>
      <c r="AJ237" s="122"/>
      <c r="AK237" s="122"/>
      <c r="AL237" s="133"/>
      <c r="AM237" s="133"/>
      <c r="AN237" s="133"/>
      <c r="AO237" s="1024">
        <v>64.8</v>
      </c>
      <c r="AP237" s="137">
        <v>17.5</v>
      </c>
      <c r="AQ237" s="138">
        <v>12.8</v>
      </c>
      <c r="AR237" s="139">
        <f t="shared" si="117"/>
        <v>95.1</v>
      </c>
      <c r="AS237" s="140">
        <f t="shared" si="118"/>
        <v>3.7028571428571428</v>
      </c>
      <c r="AT237" s="141">
        <f t="shared" si="119"/>
        <v>47.396571428571434</v>
      </c>
      <c r="AU237" s="142">
        <f t="shared" si="120"/>
        <v>2.1386138613861383</v>
      </c>
      <c r="AV237" s="143">
        <v>60.523199999999996</v>
      </c>
      <c r="AW237" s="143">
        <f t="shared" si="121"/>
        <v>93.4</v>
      </c>
      <c r="AX237" s="144">
        <v>1.0368000000000002</v>
      </c>
      <c r="AY237" s="353">
        <v>1.6</v>
      </c>
      <c r="AZ237" s="523" t="s">
        <v>487</v>
      </c>
      <c r="BA237" s="145">
        <v>81</v>
      </c>
      <c r="BB237" s="322" t="s">
        <v>487</v>
      </c>
      <c r="BC237" s="366"/>
      <c r="BD237" s="366"/>
      <c r="BE237" s="366"/>
      <c r="BF237" s="366"/>
      <c r="BG237" s="145"/>
      <c r="BH237" s="233" t="s">
        <v>487</v>
      </c>
      <c r="BI237" s="217"/>
      <c r="BJ237" s="145">
        <v>48.7</v>
      </c>
      <c r="BK237" s="145">
        <v>51.3</v>
      </c>
      <c r="BL237" s="150">
        <v>0.94931773879142312</v>
      </c>
      <c r="BM237" s="206" t="s">
        <v>487</v>
      </c>
      <c r="BN237" s="122" t="s">
        <v>487</v>
      </c>
      <c r="BO237" s="262" t="s">
        <v>487</v>
      </c>
      <c r="BP237" s="145">
        <v>15.75</v>
      </c>
      <c r="BQ237" s="1039">
        <v>18.489999999999998</v>
      </c>
      <c r="BR237" s="174" t="s">
        <v>487</v>
      </c>
      <c r="BS237" s="158" t="s">
        <v>487</v>
      </c>
      <c r="BT237" s="158" t="s">
        <v>487</v>
      </c>
      <c r="BU237" s="174"/>
      <c r="BV237" s="153" t="s">
        <v>487</v>
      </c>
      <c r="BW237" s="153" t="s">
        <v>487</v>
      </c>
      <c r="BX237" s="158" t="s">
        <v>487</v>
      </c>
      <c r="BY237" s="158" t="s">
        <v>487</v>
      </c>
      <c r="BZ237" s="158" t="s">
        <v>487</v>
      </c>
      <c r="CA237" s="158" t="s">
        <v>487</v>
      </c>
      <c r="CB237" s="158" t="s">
        <v>487</v>
      </c>
      <c r="CC237" s="158" t="s">
        <v>487</v>
      </c>
      <c r="CD237" s="158" t="s">
        <v>487</v>
      </c>
      <c r="CE237" s="122"/>
      <c r="CF237" s="122"/>
      <c r="CG237" s="122"/>
      <c r="CH237" s="122"/>
      <c r="CI237" s="122"/>
      <c r="CJ237" s="122" t="s">
        <v>487</v>
      </c>
      <c r="CK237" s="135" t="s">
        <v>487</v>
      </c>
      <c r="CL237" s="122"/>
      <c r="CM237" s="145"/>
      <c r="CN237" s="145"/>
      <c r="CO237" s="145"/>
      <c r="CP237" s="366"/>
      <c r="CQ237" s="366"/>
      <c r="CR237" s="366"/>
      <c r="CS237" s="366"/>
      <c r="CT237" s="145"/>
      <c r="CU237" s="145"/>
      <c r="CV237" s="145"/>
      <c r="CW237" s="145"/>
      <c r="CX237" s="172"/>
      <c r="CY237" s="209"/>
      <c r="CZ237" s="145"/>
      <c r="DA237" s="209">
        <v>4</v>
      </c>
      <c r="DB237" s="237" t="s">
        <v>600</v>
      </c>
      <c r="DC237" s="122"/>
      <c r="DD237" s="159"/>
      <c r="DE237" s="125"/>
      <c r="DF237" s="125"/>
      <c r="DG237" s="125"/>
      <c r="DH237" s="185"/>
      <c r="DI237" s="164" t="s">
        <v>489</v>
      </c>
      <c r="DJ237" s="1353" t="s">
        <v>485</v>
      </c>
      <c r="DK237" s="166">
        <v>2</v>
      </c>
      <c r="DL237" s="166"/>
      <c r="DM237" s="166"/>
      <c r="DN237" s="166" t="s">
        <v>618</v>
      </c>
      <c r="DO237" s="166">
        <v>0</v>
      </c>
      <c r="DP237" s="1401">
        <v>43402</v>
      </c>
      <c r="DQ237" s="166"/>
      <c r="DR237" s="165" t="s">
        <v>490</v>
      </c>
      <c r="DS237" s="125" t="s">
        <v>490</v>
      </c>
      <c r="DT237" s="125">
        <v>184</v>
      </c>
      <c r="DU237" s="125">
        <v>17.399999999999999</v>
      </c>
      <c r="DV237" s="125">
        <v>82.6</v>
      </c>
      <c r="DW237" s="125">
        <v>6.1</v>
      </c>
      <c r="DX237" s="125" t="s">
        <v>490</v>
      </c>
      <c r="DY237" s="125" t="s">
        <v>490</v>
      </c>
      <c r="DZ237" s="125">
        <v>2.2599999999999998</v>
      </c>
      <c r="EA237" s="125" t="s">
        <v>490</v>
      </c>
      <c r="EB237" s="122"/>
      <c r="EC237" s="166"/>
      <c r="ED237" s="166">
        <v>4</v>
      </c>
      <c r="EE237" s="166">
        <v>4</v>
      </c>
      <c r="EF237" s="166">
        <v>20</v>
      </c>
      <c r="EG237" s="166">
        <v>2</v>
      </c>
      <c r="EH237" s="166">
        <v>0</v>
      </c>
      <c r="EI237" s="166">
        <v>182</v>
      </c>
      <c r="EJ237" s="166">
        <v>86</v>
      </c>
      <c r="EK237" s="167">
        <f>EJ237/(EI237*EI237*0.01*0.01)</f>
        <v>25.963047941069917</v>
      </c>
      <c r="EL237" s="166">
        <v>2</v>
      </c>
      <c r="EM237" s="164"/>
      <c r="EN237" s="166">
        <v>3</v>
      </c>
      <c r="EO237" s="166">
        <v>2</v>
      </c>
      <c r="EP237" s="316"/>
      <c r="EQ237" s="1354"/>
      <c r="ER237" s="628">
        <v>9672</v>
      </c>
      <c r="ES237" s="507">
        <v>75</v>
      </c>
      <c r="ET237" s="409">
        <v>10805</v>
      </c>
      <c r="EU237" s="409">
        <v>2</v>
      </c>
      <c r="EV237" s="508">
        <f>ET237/ES237*EU237</f>
        <v>288.13333333333333</v>
      </c>
      <c r="EW237" s="509">
        <v>950</v>
      </c>
      <c r="EX237" s="510">
        <f>EW237/ES237*EU237</f>
        <v>25.333333333333332</v>
      </c>
      <c r="EY237" s="511">
        <f>L237*EX237</f>
        <v>101.33333333333333</v>
      </c>
      <c r="EZ237" s="512" t="s">
        <v>487</v>
      </c>
      <c r="FA237" s="619" t="s">
        <v>487</v>
      </c>
      <c r="FB237" s="410">
        <v>100</v>
      </c>
      <c r="FC237" s="175"/>
      <c r="FD237" s="620" t="s">
        <v>487</v>
      </c>
      <c r="FE237" s="514" t="s">
        <v>487</v>
      </c>
      <c r="FF237" s="515" t="s">
        <v>487</v>
      </c>
      <c r="FG237" s="566"/>
      <c r="FH237" s="614"/>
      <c r="FI237" s="527"/>
      <c r="FJ237" s="708"/>
      <c r="FK237" s="1009"/>
      <c r="FL237" s="122"/>
      <c r="FM237" s="172">
        <f>EW237*100/ET237</f>
        <v>8.7922258213789917</v>
      </c>
      <c r="FN237" s="213">
        <f>EX237/1000</f>
        <v>2.5333333333333333E-2</v>
      </c>
      <c r="FO237" s="133"/>
      <c r="FP237" s="172">
        <v>8.7922258213789917</v>
      </c>
      <c r="FQ237" s="213">
        <v>2.5333333333333333E-2</v>
      </c>
      <c r="FR237" s="222">
        <f>DT237/EX237</f>
        <v>7.2631578947368425</v>
      </c>
      <c r="FS237" s="222"/>
      <c r="FT237" s="223"/>
      <c r="FU237" s="223"/>
      <c r="FV237" s="223"/>
      <c r="FW237" s="125">
        <v>0</v>
      </c>
      <c r="FX237" s="125">
        <v>5</v>
      </c>
      <c r="FY237" s="125">
        <v>0</v>
      </c>
      <c r="FZ237" s="415"/>
      <c r="GA237" s="125">
        <v>0</v>
      </c>
      <c r="GB237" s="125"/>
      <c r="GC237" s="125"/>
      <c r="GD237" s="125">
        <v>1</v>
      </c>
      <c r="GE237" s="419">
        <v>43402</v>
      </c>
      <c r="GF237" s="389" t="s">
        <v>1521</v>
      </c>
      <c r="GG237" s="125"/>
      <c r="GH237" s="415"/>
      <c r="GI237" s="183" t="s">
        <v>977</v>
      </c>
      <c r="GJ237" s="1394">
        <f t="shared" si="122"/>
        <v>0</v>
      </c>
      <c r="GK237" s="1279">
        <v>43402</v>
      </c>
      <c r="GL237" s="1395" t="s">
        <v>1534</v>
      </c>
      <c r="GM237" s="1348"/>
      <c r="GN237" s="1147"/>
      <c r="GO237" s="125"/>
      <c r="GP237" s="340">
        <v>6.1</v>
      </c>
      <c r="GQ237" s="125"/>
      <c r="GR237" s="991"/>
      <c r="GS237" s="991"/>
      <c r="GT237" s="991"/>
      <c r="GU237" s="159"/>
      <c r="GV237" s="125"/>
      <c r="GW237" s="125"/>
      <c r="GX237" s="125"/>
      <c r="GY237" s="125"/>
      <c r="GZ237" s="125"/>
      <c r="HA237" s="125"/>
      <c r="HB237" s="125"/>
      <c r="HC237" s="125"/>
      <c r="HD237" s="125"/>
      <c r="HE237" s="125"/>
      <c r="HF237" s="125"/>
      <c r="HG237" s="125"/>
      <c r="HH237" s="125"/>
      <c r="HI237" s="991"/>
      <c r="HJ237" s="991"/>
      <c r="HK237" s="991"/>
      <c r="HL237" s="991"/>
      <c r="HM237" s="991"/>
      <c r="HN237" s="991"/>
      <c r="HO237" s="1022"/>
      <c r="HP237" s="1022"/>
      <c r="HQ237" s="991"/>
      <c r="HR237" s="991"/>
      <c r="HS237" s="991"/>
      <c r="HT237" s="991"/>
      <c r="HU237" s="991"/>
      <c r="HV237" s="991"/>
      <c r="HW237" s="991"/>
      <c r="HX237" s="991"/>
      <c r="HY237" s="991"/>
      <c r="HZ237" s="991"/>
      <c r="IA237" s="991"/>
      <c r="IB237" s="1022"/>
      <c r="IC237" s="991"/>
      <c r="ID237" s="991"/>
      <c r="IE237" s="991"/>
      <c r="IF237" s="991"/>
      <c r="IG237" s="991"/>
      <c r="IH237" s="991"/>
      <c r="II237" s="991"/>
      <c r="IJ237" s="991"/>
      <c r="IK237" s="1022"/>
      <c r="IL237" s="991"/>
      <c r="IM237" s="991"/>
      <c r="IN237" s="1022"/>
      <c r="IO237" s="991"/>
      <c r="IP237" s="991"/>
      <c r="IQ237" s="991"/>
      <c r="IR237" s="991"/>
      <c r="IS237" s="991"/>
      <c r="IT237" s="1022"/>
      <c r="IU237" s="991"/>
      <c r="IV237" s="991"/>
      <c r="IW237" s="991"/>
      <c r="IX237" s="991"/>
      <c r="IY237" s="991"/>
      <c r="IZ237" s="991"/>
      <c r="JA237" s="991"/>
      <c r="JB237" s="991"/>
      <c r="JC237" s="991"/>
      <c r="JD237" s="991"/>
      <c r="JE237" s="991"/>
      <c r="JF237" s="991"/>
      <c r="JG237" s="1342" t="s">
        <v>2059</v>
      </c>
      <c r="JH237" s="1417" t="s">
        <v>2121</v>
      </c>
      <c r="JI237" s="1342">
        <v>1</v>
      </c>
      <c r="JJ237" s="993"/>
      <c r="JK237" s="993"/>
      <c r="JL237" s="993"/>
      <c r="JM237" s="993"/>
      <c r="JN237" s="993"/>
      <c r="JO237" s="993"/>
      <c r="JP237" s="993"/>
      <c r="JQ237" s="993"/>
      <c r="JR237" s="993"/>
      <c r="JS237" s="993"/>
      <c r="JT237" s="993"/>
      <c r="JU237" s="993"/>
      <c r="JV237" s="993"/>
      <c r="JW237" s="993"/>
      <c r="JX237" s="993"/>
      <c r="JY237" s="993"/>
      <c r="JZ237" s="993"/>
      <c r="KA237" s="993"/>
      <c r="KB237" s="993"/>
      <c r="KC237" s="993"/>
      <c r="KD237" s="993"/>
      <c r="KE237" s="993"/>
      <c r="KF237" s="993"/>
      <c r="KG237" s="993"/>
      <c r="KH237" s="993"/>
      <c r="KI237" s="993"/>
      <c r="KJ237" s="993"/>
      <c r="KK237" s="993"/>
      <c r="KL237" s="993"/>
      <c r="KM237" s="993"/>
      <c r="KN237" s="993"/>
      <c r="KO237" s="993"/>
      <c r="KP237" s="993"/>
      <c r="KQ237" s="993"/>
      <c r="KR237" s="993"/>
      <c r="KS237" s="993"/>
      <c r="KT237" s="993"/>
      <c r="KU237" s="993"/>
      <c r="KV237" s="993"/>
      <c r="KW237" s="993"/>
      <c r="KX237" s="993"/>
      <c r="KY237" s="993"/>
      <c r="KZ237" s="993"/>
      <c r="LA237" s="993"/>
      <c r="LB237" s="993"/>
      <c r="LC237" s="993"/>
      <c r="LD237" s="993"/>
      <c r="LE237" s="164">
        <v>4</v>
      </c>
      <c r="LF237" s="1400" t="s">
        <v>484</v>
      </c>
      <c r="LG237" s="1400" t="s">
        <v>484</v>
      </c>
      <c r="LH237" s="1400" t="s">
        <v>2085</v>
      </c>
      <c r="LI237" s="1400">
        <v>7.2</v>
      </c>
      <c r="LJ237" s="1400">
        <v>0</v>
      </c>
      <c r="LK237" s="1400" t="s">
        <v>484</v>
      </c>
      <c r="LL237" s="1400" t="s">
        <v>484</v>
      </c>
      <c r="LM237" s="1400">
        <v>0</v>
      </c>
      <c r="LN237" s="1400">
        <v>37.6</v>
      </c>
      <c r="LO237" s="1400" t="s">
        <v>484</v>
      </c>
      <c r="LP237" s="1400" t="s">
        <v>484</v>
      </c>
      <c r="LQ237" s="1400">
        <v>22.5</v>
      </c>
      <c r="LR237" s="1400">
        <v>11</v>
      </c>
      <c r="LS237" s="1400" t="s">
        <v>484</v>
      </c>
      <c r="LT237" s="1400">
        <v>9</v>
      </c>
      <c r="LU237" s="1400"/>
      <c r="LV237" s="1400">
        <v>0.8</v>
      </c>
      <c r="LW237" s="1400" t="s">
        <v>484</v>
      </c>
      <c r="LX237" s="1400" t="s">
        <v>484</v>
      </c>
      <c r="LY237" s="1400" t="s">
        <v>484</v>
      </c>
      <c r="LZ237" s="1400" t="s">
        <v>484</v>
      </c>
    </row>
    <row r="238" spans="1:338" ht="14.45" hidden="1" customHeight="1">
      <c r="A238" s="122">
        <v>161</v>
      </c>
      <c r="B238" s="122">
        <f>COUNTIFS($D$3:D238,D238,$F$3:F238,F238)</f>
        <v>1</v>
      </c>
      <c r="C238" s="184">
        <v>10740</v>
      </c>
      <c r="D238" s="398" t="s">
        <v>1635</v>
      </c>
      <c r="E238" s="188" t="s">
        <v>1636</v>
      </c>
      <c r="F238" s="187">
        <v>5411231408</v>
      </c>
      <c r="G238" s="125">
        <v>65</v>
      </c>
      <c r="H238" s="398" t="s">
        <v>1637</v>
      </c>
      <c r="I238" s="389" t="s">
        <v>843</v>
      </c>
      <c r="J238" s="751" t="s">
        <v>1501</v>
      </c>
      <c r="K238" s="188" t="s">
        <v>478</v>
      </c>
      <c r="L238" s="125">
        <v>3.5</v>
      </c>
      <c r="M238" s="188">
        <v>3</v>
      </c>
      <c r="N238" s="188" t="s">
        <v>684</v>
      </c>
      <c r="O238" s="125"/>
      <c r="P238" s="125" t="s">
        <v>1628</v>
      </c>
      <c r="Q238" s="553"/>
      <c r="R238" s="553"/>
      <c r="S238" s="378"/>
      <c r="T238" s="378"/>
      <c r="U238" s="378"/>
      <c r="V238" s="379" t="s">
        <v>1183</v>
      </c>
      <c r="W238" s="546"/>
      <c r="X238" s="378"/>
      <c r="Y238" s="324"/>
      <c r="Z238" s="1007"/>
      <c r="AA238" s="225" t="s">
        <v>965</v>
      </c>
      <c r="AB238" s="125"/>
      <c r="AC238" s="1015">
        <v>12</v>
      </c>
      <c r="AD238" s="1016">
        <v>45</v>
      </c>
      <c r="AE238" s="1014" t="s">
        <v>484</v>
      </c>
      <c r="AF238" s="1014" t="s">
        <v>484</v>
      </c>
      <c r="AG238" s="1018" t="s">
        <v>1638</v>
      </c>
      <c r="AH238" s="1014">
        <v>100</v>
      </c>
      <c r="AI238" s="238" t="s">
        <v>1639</v>
      </c>
      <c r="AO238" s="1024">
        <v>32.799999999999997</v>
      </c>
      <c r="AP238" s="137">
        <v>57.9</v>
      </c>
      <c r="AQ238" s="138">
        <v>7.6</v>
      </c>
      <c r="AR238" s="139">
        <f t="shared" si="117"/>
        <v>98.299999999999983</v>
      </c>
      <c r="AS238" s="140">
        <f t="shared" si="118"/>
        <v>0.56649395509499134</v>
      </c>
      <c r="AT238" s="141">
        <f t="shared" si="119"/>
        <v>4.3053540587219343</v>
      </c>
      <c r="AU238" s="142">
        <f t="shared" si="120"/>
        <v>0.50076335877862588</v>
      </c>
      <c r="AV238" s="143">
        <v>29.027999999999999</v>
      </c>
      <c r="AW238" s="143">
        <f t="shared" si="121"/>
        <v>88.5</v>
      </c>
      <c r="AX238" s="144">
        <v>2.1319999999999997</v>
      </c>
      <c r="AY238" s="143">
        <v>6.5</v>
      </c>
      <c r="AZ238" s="122" t="s">
        <v>487</v>
      </c>
      <c r="BA238" s="204">
        <v>18</v>
      </c>
      <c r="BB238" s="147" t="s">
        <v>487</v>
      </c>
      <c r="BC238" s="158">
        <v>0.1</v>
      </c>
      <c r="BG238" s="233">
        <v>6694</v>
      </c>
      <c r="BH238" s="122" t="s">
        <v>487</v>
      </c>
      <c r="BI238" s="234" t="s">
        <v>487</v>
      </c>
      <c r="BJ238" s="122">
        <v>42.4</v>
      </c>
      <c r="BK238" s="122">
        <v>57.5</v>
      </c>
      <c r="BL238" s="150">
        <f>BJ238/BK238</f>
        <v>0.73739130434782607</v>
      </c>
      <c r="BM238" s="206">
        <v>1</v>
      </c>
      <c r="BN238" s="153">
        <f>BM238*100/AO238</f>
        <v>3.0487804878048781</v>
      </c>
      <c r="BO238" s="122" t="s">
        <v>487</v>
      </c>
      <c r="BP238" s="143">
        <v>31.560283687943265</v>
      </c>
      <c r="BQ238" s="991">
        <v>25</v>
      </c>
      <c r="BR238" s="233">
        <v>48021</v>
      </c>
      <c r="BS238" s="153">
        <f>BX238+BZ238</f>
        <v>42.1</v>
      </c>
      <c r="BT238" s="158">
        <v>90</v>
      </c>
      <c r="BU238" s="158">
        <v>8281</v>
      </c>
      <c r="BV238" s="153">
        <f>100-BT238</f>
        <v>10</v>
      </c>
      <c r="BW238" s="1039">
        <f>BY238+CA238+CC238</f>
        <v>57.320999999999998</v>
      </c>
      <c r="BX238" s="158">
        <v>19.100000000000001</v>
      </c>
      <c r="BY238" s="145">
        <f>BX238*AP238/100</f>
        <v>11.058900000000001</v>
      </c>
      <c r="BZ238" s="158">
        <v>23</v>
      </c>
      <c r="CA238" s="145">
        <f>BZ238*AP238/100</f>
        <v>13.317</v>
      </c>
      <c r="CB238" s="158">
        <v>56.9</v>
      </c>
      <c r="CC238" s="145">
        <f>CB238*AP238/100</f>
        <v>32.945099999999996</v>
      </c>
      <c r="CD238" s="158">
        <v>1.2</v>
      </c>
      <c r="CL238" s="143">
        <f>BX238/BZ238</f>
        <v>0.83043478260869574</v>
      </c>
      <c r="CM238" s="145"/>
      <c r="CN238" s="145"/>
      <c r="CO238" s="145"/>
      <c r="CT238" s="145">
        <v>54.9</v>
      </c>
      <c r="CU238" s="236"/>
      <c r="CV238" s="236"/>
      <c r="CW238" s="145"/>
      <c r="CX238" s="145"/>
      <c r="CZ238" s="145"/>
      <c r="DA238" s="209">
        <v>3</v>
      </c>
      <c r="DB238" s="237" t="s">
        <v>488</v>
      </c>
      <c r="DC238" s="383"/>
      <c r="DE238" s="125"/>
      <c r="DF238" s="125"/>
      <c r="DG238" s="125"/>
      <c r="DH238" s="414"/>
      <c r="DI238" s="125" t="s">
        <v>489</v>
      </c>
      <c r="DJ238" s="421" t="s">
        <v>1640</v>
      </c>
      <c r="DK238" s="166">
        <v>2</v>
      </c>
      <c r="DL238" s="166"/>
      <c r="DM238" s="166" t="s">
        <v>476</v>
      </c>
      <c r="DN238" s="164">
        <v>0</v>
      </c>
      <c r="DO238" s="166">
        <v>0</v>
      </c>
      <c r="DP238" s="1275">
        <v>43587</v>
      </c>
      <c r="DQ238" s="166"/>
      <c r="DR238" s="165" t="s">
        <v>490</v>
      </c>
      <c r="DS238" s="125" t="s">
        <v>490</v>
      </c>
      <c r="DT238" s="125" t="s">
        <v>490</v>
      </c>
      <c r="DU238" s="125" t="s">
        <v>490</v>
      </c>
      <c r="DV238" s="125" t="s">
        <v>490</v>
      </c>
      <c r="DW238" s="125" t="s">
        <v>490</v>
      </c>
      <c r="DX238" s="125" t="s">
        <v>490</v>
      </c>
      <c r="DY238" s="125" t="s">
        <v>490</v>
      </c>
      <c r="DZ238" s="125" t="s">
        <v>490</v>
      </c>
      <c r="EA238" s="125" t="s">
        <v>490</v>
      </c>
      <c r="EC238" s="242"/>
      <c r="ED238" s="242"/>
      <c r="EE238" s="166">
        <v>3.5</v>
      </c>
      <c r="EF238" s="166">
        <v>10</v>
      </c>
      <c r="EG238" s="166">
        <v>2</v>
      </c>
      <c r="EH238" s="166">
        <v>0</v>
      </c>
      <c r="EI238" s="166">
        <v>182</v>
      </c>
      <c r="EJ238" s="166">
        <v>90</v>
      </c>
      <c r="EK238" s="167">
        <v>27.2</v>
      </c>
      <c r="EL238" s="374">
        <v>3</v>
      </c>
      <c r="EM238" s="166"/>
      <c r="EN238" s="166">
        <v>3</v>
      </c>
      <c r="EO238" s="166">
        <v>1</v>
      </c>
      <c r="EP238" s="242"/>
      <c r="EQ238" s="176"/>
      <c r="ER238" s="559">
        <v>10740</v>
      </c>
      <c r="ES238" s="548">
        <v>75</v>
      </c>
      <c r="ET238" s="548">
        <v>5592</v>
      </c>
      <c r="EU238" s="548">
        <v>4000</v>
      </c>
      <c r="EV238" s="548">
        <v>38220</v>
      </c>
      <c r="EW238" s="549">
        <v>97</v>
      </c>
      <c r="EX238" s="550">
        <f>EW238/EU238*EV238/ES238</f>
        <v>12.357800000000001</v>
      </c>
      <c r="EY238" s="511">
        <f>L238*EX238</f>
        <v>43.252300000000005</v>
      </c>
      <c r="EZ238" s="540"/>
      <c r="FA238" s="175"/>
      <c r="FB238" s="352"/>
      <c r="FC238" s="175"/>
      <c r="FD238" s="564"/>
      <c r="FE238" s="551"/>
      <c r="FF238" s="551"/>
      <c r="FG238" s="566"/>
      <c r="FH238" s="614"/>
      <c r="FI238" s="518"/>
      <c r="FJ238" s="519"/>
      <c r="FK238" s="1017"/>
      <c r="FL238" s="1009"/>
      <c r="FM238" s="122"/>
      <c r="FN238" s="213">
        <f>AC238/1000</f>
        <v>1.2E-2</v>
      </c>
      <c r="FP238" s="141">
        <f>EW238*100/ET238</f>
        <v>1.7346208869814019</v>
      </c>
      <c r="FQ238" s="247">
        <f>EX238/1000</f>
        <v>1.23578E-2</v>
      </c>
      <c r="FR238" s="222"/>
      <c r="FS238" s="222"/>
      <c r="FT238" s="223"/>
      <c r="FU238" s="223"/>
      <c r="FV238" s="223"/>
      <c r="FW238" s="166">
        <v>0</v>
      </c>
      <c r="FX238" s="166">
        <v>8</v>
      </c>
      <c r="FY238" s="166">
        <v>0</v>
      </c>
      <c r="FZ238" s="345"/>
      <c r="GA238" s="166">
        <v>0</v>
      </c>
      <c r="GB238" s="345"/>
      <c r="GC238" s="242"/>
      <c r="GD238" s="166">
        <v>1</v>
      </c>
      <c r="GE238" s="375">
        <v>43587</v>
      </c>
      <c r="GF238" s="345" t="s">
        <v>1521</v>
      </c>
      <c r="GG238" s="166"/>
      <c r="GH238" s="345"/>
      <c r="GI238" s="242" t="s">
        <v>923</v>
      </c>
      <c r="GJ238" s="1278">
        <f t="shared" si="122"/>
        <v>0</v>
      </c>
      <c r="GK238" s="1279">
        <v>43587</v>
      </c>
      <c r="GL238" s="1280" t="s">
        <v>1534</v>
      </c>
      <c r="GM238" s="177"/>
      <c r="GN238" s="1147"/>
      <c r="GO238" s="166"/>
      <c r="GP238" s="179">
        <v>0.4671132954140671</v>
      </c>
      <c r="GQ238" s="166"/>
      <c r="GR238" s="1050"/>
      <c r="GS238" s="1050"/>
      <c r="GT238" s="1050"/>
      <c r="GU238" s="266"/>
      <c r="GV238" s="166"/>
      <c r="GW238" s="166"/>
      <c r="GX238" s="166"/>
      <c r="GY238" s="166"/>
      <c r="GZ238" s="166"/>
      <c r="HA238" s="166"/>
      <c r="HB238" s="166"/>
      <c r="HC238" s="166"/>
      <c r="HD238" s="166"/>
      <c r="HE238" s="166"/>
      <c r="HF238" s="166"/>
      <c r="HG238" s="166"/>
      <c r="HH238" s="166"/>
      <c r="HI238" s="1050"/>
      <c r="HJ238" s="1050"/>
      <c r="HK238" s="1050"/>
      <c r="HL238" s="1050"/>
      <c r="HM238" s="1050"/>
      <c r="HN238" s="1050"/>
      <c r="HO238" s="1051"/>
      <c r="HP238" s="1051"/>
      <c r="HQ238" s="1050"/>
      <c r="HR238" s="1050"/>
      <c r="HS238" s="1050"/>
      <c r="HT238" s="1050"/>
      <c r="HU238" s="1050"/>
      <c r="HV238" s="1050"/>
      <c r="HW238" s="1050"/>
      <c r="HX238" s="1050"/>
      <c r="HY238" s="1050"/>
      <c r="HZ238" s="1050"/>
      <c r="IA238" s="1050"/>
      <c r="IB238" s="1051"/>
      <c r="IC238" s="1050"/>
      <c r="ID238" s="1050"/>
      <c r="IE238" s="1050"/>
      <c r="IF238" s="1050"/>
      <c r="IG238" s="1050"/>
      <c r="IH238" s="1050"/>
      <c r="II238" s="1050"/>
      <c r="IJ238" s="1050"/>
      <c r="IK238" s="1051"/>
      <c r="IL238" s="1050"/>
      <c r="IM238" s="1050"/>
      <c r="IN238" s="1051"/>
      <c r="IO238" s="1050"/>
      <c r="IP238" s="1050"/>
      <c r="IQ238" s="1050"/>
      <c r="IR238" s="1050"/>
      <c r="IS238" s="1050"/>
      <c r="IT238" s="1051"/>
      <c r="IU238" s="1050"/>
      <c r="IV238" s="1050"/>
      <c r="IW238" s="1050"/>
      <c r="IX238" s="1050"/>
      <c r="IY238" s="1050"/>
      <c r="IZ238" s="1050"/>
      <c r="JA238" s="1050"/>
      <c r="JB238" s="1050"/>
      <c r="JC238" s="1050"/>
      <c r="JD238" s="1050"/>
      <c r="JE238" s="1050"/>
      <c r="JF238" s="1050"/>
      <c r="JG238" s="166"/>
      <c r="JH238" s="166"/>
      <c r="JI238" s="166"/>
      <c r="JJ238" s="993"/>
      <c r="JK238" s="993"/>
      <c r="JL238" s="993"/>
      <c r="JM238" s="993"/>
      <c r="JN238" s="993"/>
      <c r="JO238" s="993"/>
      <c r="JP238" s="993"/>
      <c r="JQ238" s="993"/>
      <c r="JR238" s="993"/>
      <c r="JS238" s="993"/>
      <c r="JT238" s="993"/>
      <c r="JU238" s="993"/>
      <c r="JV238" s="993"/>
      <c r="JW238" s="993"/>
      <c r="JX238" s="993"/>
      <c r="JY238" s="993"/>
      <c r="JZ238" s="993"/>
      <c r="KA238" s="993"/>
      <c r="KB238" s="993"/>
      <c r="KC238" s="993"/>
      <c r="KD238" s="993"/>
      <c r="KE238" s="993"/>
      <c r="KF238" s="993"/>
      <c r="KG238" s="993"/>
      <c r="KH238" s="993"/>
      <c r="KI238" s="993"/>
      <c r="KJ238" s="993"/>
      <c r="KK238" s="993"/>
      <c r="KL238" s="993"/>
      <c r="KM238" s="993"/>
      <c r="KN238" s="993"/>
      <c r="KO238" s="993"/>
      <c r="KP238" s="993"/>
      <c r="KQ238" s="993"/>
      <c r="KR238" s="993"/>
      <c r="KS238" s="993"/>
      <c r="KT238" s="993"/>
      <c r="KU238" s="993"/>
      <c r="KV238" s="993"/>
      <c r="KW238" s="993"/>
      <c r="KX238" s="993"/>
      <c r="KY238" s="993"/>
      <c r="KZ238" s="993"/>
      <c r="LA238" s="993"/>
      <c r="LB238" s="993"/>
      <c r="LC238" s="993"/>
      <c r="LD238" s="993"/>
      <c r="LE238" s="166"/>
      <c r="LF238" s="345"/>
      <c r="LG238" s="345"/>
      <c r="LH238" s="345"/>
      <c r="LI238" s="345"/>
      <c r="LJ238" s="345"/>
      <c r="LK238" s="345"/>
      <c r="LL238" s="345"/>
      <c r="LM238" s="345"/>
      <c r="LN238" s="345"/>
      <c r="LO238" s="345"/>
      <c r="LP238" s="345"/>
      <c r="LQ238" s="345"/>
      <c r="LR238" s="175"/>
      <c r="LS238" s="175"/>
      <c r="LT238" s="175"/>
      <c r="LU238" s="175"/>
      <c r="LV238" s="175"/>
      <c r="LW238" s="175"/>
      <c r="LX238" s="175"/>
      <c r="LY238" s="183"/>
      <c r="LZ238" s="183"/>
    </row>
    <row r="239" spans="1:338" ht="14.45" hidden="1" customHeight="1">
      <c r="A239" s="122">
        <v>196</v>
      </c>
      <c r="B239" s="122">
        <f>COUNTIFS($D$3:D239,D239,$F$3:F239,F239)</f>
        <v>1</v>
      </c>
      <c r="C239" s="184">
        <v>10900</v>
      </c>
      <c r="D239" s="398" t="s">
        <v>1654</v>
      </c>
      <c r="E239" s="188" t="s">
        <v>829</v>
      </c>
      <c r="F239" s="187">
        <v>5459243240</v>
      </c>
      <c r="G239" s="125">
        <f>LEFT(H239,4)-CONCATENATE(19,LEFT(F239,2))</f>
        <v>65</v>
      </c>
      <c r="H239" s="398" t="s">
        <v>1655</v>
      </c>
      <c r="I239" s="389" t="s">
        <v>476</v>
      </c>
      <c r="J239" s="751" t="s">
        <v>1501</v>
      </c>
      <c r="K239" s="188" t="s">
        <v>478</v>
      </c>
      <c r="L239" s="125">
        <v>11</v>
      </c>
      <c r="M239" s="188" t="s">
        <v>921</v>
      </c>
      <c r="N239" s="188" t="s">
        <v>490</v>
      </c>
      <c r="O239" s="125"/>
      <c r="P239" s="125" t="s">
        <v>765</v>
      </c>
      <c r="Q239" s="997"/>
      <c r="R239" s="997"/>
      <c r="S239" s="378"/>
      <c r="T239" s="378"/>
      <c r="U239" s="378"/>
      <c r="V239" s="379" t="s">
        <v>766</v>
      </c>
      <c r="W239" s="546"/>
      <c r="X239" s="378"/>
      <c r="Y239" s="324"/>
      <c r="Z239" s="1007"/>
      <c r="AA239" s="225" t="s">
        <v>1196</v>
      </c>
      <c r="AB239" s="125"/>
      <c r="AC239" s="1014">
        <v>203.5</v>
      </c>
      <c r="AD239" s="1014">
        <v>2200</v>
      </c>
      <c r="AE239" s="993"/>
      <c r="AF239" s="993"/>
      <c r="AG239" s="993" t="s">
        <v>485</v>
      </c>
      <c r="AH239" s="1014">
        <v>300</v>
      </c>
      <c r="AI239" t="s">
        <v>769</v>
      </c>
      <c r="AO239" s="1024">
        <v>34.6</v>
      </c>
      <c r="AP239" s="137">
        <v>39.5</v>
      </c>
      <c r="AQ239" s="138">
        <v>25</v>
      </c>
      <c r="AR239" s="139">
        <f t="shared" si="117"/>
        <v>99.1</v>
      </c>
      <c r="AS239" s="140">
        <f t="shared" si="118"/>
        <v>0.8759493670886076</v>
      </c>
      <c r="AT239" s="141">
        <f t="shared" si="119"/>
        <v>21.898734177215189</v>
      </c>
      <c r="AU239" s="142">
        <f t="shared" si="120"/>
        <v>0.5364341085271318</v>
      </c>
      <c r="AV239" s="143">
        <v>30.482599999999998</v>
      </c>
      <c r="AW239" s="143">
        <f t="shared" si="121"/>
        <v>88.1</v>
      </c>
      <c r="AX239" s="144">
        <v>2.3874</v>
      </c>
      <c r="AY239" s="143">
        <v>6.9</v>
      </c>
      <c r="AZ239" s="122" t="s">
        <v>487</v>
      </c>
      <c r="BA239" s="204">
        <v>7.5</v>
      </c>
      <c r="BB239" s="147" t="s">
        <v>487</v>
      </c>
      <c r="BC239" s="158">
        <v>0.8</v>
      </c>
      <c r="BG239" s="233">
        <v>7893.5294117647063</v>
      </c>
      <c r="BH239" s="122" t="s">
        <v>487</v>
      </c>
      <c r="BI239" s="234" t="s">
        <v>487</v>
      </c>
      <c r="BJ239" s="122">
        <v>46.1</v>
      </c>
      <c r="BK239" s="122">
        <v>53.9</v>
      </c>
      <c r="BL239" s="150">
        <f>BJ239/BK239</f>
        <v>0.85528756957328389</v>
      </c>
      <c r="BM239" s="206">
        <v>1.6</v>
      </c>
      <c r="BN239" s="153">
        <f>BM239*100/AO239</f>
        <v>4.6242774566473983</v>
      </c>
      <c r="BO239" s="122" t="s">
        <v>487</v>
      </c>
      <c r="BP239" s="122">
        <v>61</v>
      </c>
      <c r="BQ239" s="991">
        <v>50.7</v>
      </c>
      <c r="BR239" s="158">
        <v>89857</v>
      </c>
      <c r="BS239" s="153">
        <f>BX239+BZ239</f>
        <v>25.299999999999997</v>
      </c>
      <c r="BT239" s="158">
        <v>84.4</v>
      </c>
      <c r="BU239" s="158">
        <v>7852</v>
      </c>
      <c r="BV239" s="153">
        <f>100-BT239</f>
        <v>15.599999999999994</v>
      </c>
      <c r="BW239" s="1039">
        <f>BY239+CA239+CC239</f>
        <v>38.828499999999998</v>
      </c>
      <c r="BX239" s="158">
        <v>7.4</v>
      </c>
      <c r="BY239" s="145">
        <f>BX239*AP239/100</f>
        <v>2.923</v>
      </c>
      <c r="BZ239" s="158">
        <v>17.899999999999999</v>
      </c>
      <c r="CA239" s="145">
        <f>BZ239*AP239/100</f>
        <v>7.0704999999999991</v>
      </c>
      <c r="CB239" s="158">
        <v>73</v>
      </c>
      <c r="CC239" s="145">
        <f>CB239*AP239/100</f>
        <v>28.835000000000001</v>
      </c>
      <c r="CD239" s="158">
        <v>1.9</v>
      </c>
      <c r="CL239" s="143">
        <f>BX239/BZ239</f>
        <v>0.41340782122905034</v>
      </c>
      <c r="CM239" s="145"/>
      <c r="CN239" s="145"/>
      <c r="CO239" s="145"/>
      <c r="CT239" s="145">
        <v>32.299999999999997</v>
      </c>
      <c r="CU239" s="236"/>
      <c r="CV239" s="236"/>
      <c r="CW239" s="145"/>
      <c r="CX239" s="145"/>
      <c r="CZ239" s="145"/>
      <c r="DA239" s="209">
        <v>3</v>
      </c>
      <c r="DB239" s="237" t="s">
        <v>300</v>
      </c>
      <c r="DC239" s="383"/>
      <c r="DE239" s="125"/>
      <c r="DF239" s="125"/>
      <c r="DG239" s="125"/>
      <c r="DH239" s="414"/>
      <c r="DI239" s="125" t="s">
        <v>515</v>
      </c>
      <c r="DJ239" s="426" t="s">
        <v>485</v>
      </c>
      <c r="DK239" s="166">
        <v>2</v>
      </c>
      <c r="DL239" s="166"/>
      <c r="DM239" s="166" t="s">
        <v>476</v>
      </c>
      <c r="DN239" s="164">
        <v>0</v>
      </c>
      <c r="DO239" s="166">
        <v>0</v>
      </c>
      <c r="DP239" s="1275">
        <v>43619</v>
      </c>
      <c r="DQ239" s="166"/>
      <c r="DR239" s="165" t="s">
        <v>490</v>
      </c>
      <c r="DS239" s="125" t="s">
        <v>490</v>
      </c>
      <c r="DT239" s="125" t="s">
        <v>490</v>
      </c>
      <c r="DU239" s="125" t="s">
        <v>490</v>
      </c>
      <c r="DV239" s="125" t="s">
        <v>490</v>
      </c>
      <c r="DW239" s="125" t="s">
        <v>490</v>
      </c>
      <c r="DX239" s="125" t="s">
        <v>490</v>
      </c>
      <c r="DY239" s="125" t="s">
        <v>490</v>
      </c>
      <c r="DZ239" s="125" t="s">
        <v>490</v>
      </c>
      <c r="EA239" s="125" t="s">
        <v>490</v>
      </c>
      <c r="EC239" s="242"/>
      <c r="ED239" s="242"/>
      <c r="EE239" s="166">
        <v>11</v>
      </c>
      <c r="EF239" s="166">
        <v>10</v>
      </c>
      <c r="EG239" s="166">
        <v>2</v>
      </c>
      <c r="EH239" s="166">
        <v>0</v>
      </c>
      <c r="EI239" s="166">
        <v>170</v>
      </c>
      <c r="EJ239" s="166">
        <v>88</v>
      </c>
      <c r="EK239" s="167">
        <f>EJ239/(EI239*EI239*0.01*0.01)</f>
        <v>30.449826989619375</v>
      </c>
      <c r="EL239" s="374">
        <v>3</v>
      </c>
      <c r="EM239" s="166"/>
      <c r="EN239" s="166">
        <v>3</v>
      </c>
      <c r="EO239" s="166">
        <v>2</v>
      </c>
      <c r="EP239" s="242"/>
      <c r="EQ239" s="176"/>
      <c r="ER239" s="559">
        <v>10900</v>
      </c>
      <c r="ES239" s="548">
        <v>75</v>
      </c>
      <c r="ET239" s="548">
        <v>16279</v>
      </c>
      <c r="EU239" s="548">
        <v>4000</v>
      </c>
      <c r="EV239" s="548">
        <v>38220</v>
      </c>
      <c r="EW239" s="549">
        <v>1693</v>
      </c>
      <c r="EX239" s="550">
        <f>EW239/EU239*EV239/ES239</f>
        <v>215.68819999999999</v>
      </c>
      <c r="EY239" s="511">
        <f>L239*EX239</f>
        <v>2372.5702000000001</v>
      </c>
      <c r="EZ239" s="540"/>
      <c r="FA239" s="175"/>
      <c r="FB239" s="352"/>
      <c r="FC239" s="175"/>
      <c r="FD239" s="564"/>
      <c r="FE239" s="551"/>
      <c r="FF239" s="551"/>
      <c r="FG239" s="566"/>
      <c r="FH239" s="614"/>
      <c r="FI239" s="518"/>
      <c r="FJ239" s="519"/>
      <c r="FK239" s="1017"/>
      <c r="FL239" s="133"/>
      <c r="FM239" s="122"/>
      <c r="FN239" s="213">
        <f>AC239/1000</f>
        <v>0.20349999999999999</v>
      </c>
      <c r="FP239" s="141">
        <f>EW239*100/ET239</f>
        <v>10.399901713864487</v>
      </c>
      <c r="FQ239" s="247">
        <f>EX239/1000</f>
        <v>0.2156882</v>
      </c>
      <c r="FR239" s="222"/>
      <c r="FS239" s="222"/>
      <c r="FT239" s="223"/>
      <c r="FU239" s="223"/>
      <c r="FV239" s="223"/>
      <c r="FW239" s="166">
        <v>0</v>
      </c>
      <c r="FX239" s="166">
        <v>8</v>
      </c>
      <c r="FY239" s="166">
        <v>0</v>
      </c>
      <c r="FZ239" s="345"/>
      <c r="GA239" s="166"/>
      <c r="GB239" s="345"/>
      <c r="GC239" s="242"/>
      <c r="GD239" s="176"/>
      <c r="GE239" s="375">
        <v>43619</v>
      </c>
      <c r="GF239" s="345" t="s">
        <v>1656</v>
      </c>
      <c r="GG239" s="166"/>
      <c r="GH239" s="345"/>
      <c r="GI239" s="242" t="s">
        <v>923</v>
      </c>
      <c r="GJ239" s="1278">
        <f t="shared" si="122"/>
        <v>0</v>
      </c>
      <c r="GK239" s="1279">
        <v>43619</v>
      </c>
      <c r="GL239" s="1280" t="s">
        <v>1534</v>
      </c>
      <c r="GM239" s="177"/>
      <c r="GN239" s="1147"/>
      <c r="GO239" s="166"/>
      <c r="GP239" s="179">
        <v>0.78772292849969228</v>
      </c>
      <c r="GQ239" s="166"/>
      <c r="GR239" s="1050"/>
      <c r="GS239" s="1050"/>
      <c r="GT239" s="1050"/>
      <c r="GU239" s="266"/>
      <c r="GV239" s="166"/>
      <c r="GW239" s="166"/>
      <c r="GX239" s="166"/>
      <c r="GY239" s="166"/>
      <c r="GZ239" s="166"/>
      <c r="HA239" s="166"/>
      <c r="HB239" s="166"/>
      <c r="HC239" s="166"/>
      <c r="HD239" s="166"/>
      <c r="HE239" s="166"/>
      <c r="HF239" s="166"/>
      <c r="HG239" s="166"/>
      <c r="HH239" s="166"/>
      <c r="HI239" s="1050"/>
      <c r="HJ239" s="1050"/>
      <c r="HK239" s="1050"/>
      <c r="HL239" s="1050"/>
      <c r="HM239" s="1050"/>
      <c r="HN239" s="1050"/>
      <c r="HO239" s="1051"/>
      <c r="HP239" s="1051"/>
      <c r="HQ239" s="1050"/>
      <c r="HR239" s="1050"/>
      <c r="HS239" s="1050"/>
      <c r="HT239" s="1050"/>
      <c r="HU239" s="1050"/>
      <c r="HV239" s="1050"/>
      <c r="HW239" s="1050"/>
      <c r="HX239" s="1050"/>
      <c r="HY239" s="1050"/>
      <c r="HZ239" s="1050"/>
      <c r="IA239" s="1050"/>
      <c r="IB239" s="1051"/>
      <c r="IC239" s="1050"/>
      <c r="ID239" s="1050"/>
      <c r="IE239" s="1050"/>
      <c r="IF239" s="1050"/>
      <c r="IG239" s="1050"/>
      <c r="IH239" s="1050"/>
      <c r="II239" s="1050"/>
      <c r="IJ239" s="1050"/>
      <c r="IK239" s="1051"/>
      <c r="IL239" s="1050"/>
      <c r="IM239" s="1050"/>
      <c r="IN239" s="1051"/>
      <c r="IO239" s="1050"/>
      <c r="IP239" s="1050"/>
      <c r="IQ239" s="1050"/>
      <c r="IR239" s="1050"/>
      <c r="IS239" s="1050"/>
      <c r="IT239" s="1051"/>
      <c r="IU239" s="1050"/>
      <c r="IV239" s="1050"/>
      <c r="IW239" s="1050"/>
      <c r="IX239" s="1050"/>
      <c r="IY239" s="1050"/>
      <c r="IZ239" s="1050"/>
      <c r="JA239" s="1050"/>
      <c r="JB239" s="1050"/>
      <c r="JC239" s="1050"/>
      <c r="JD239" s="1050"/>
      <c r="JE239" s="1050"/>
      <c r="JF239" s="1050"/>
      <c r="JG239" s="166"/>
      <c r="JH239" s="166"/>
      <c r="JI239" s="166"/>
      <c r="JJ239" s="993"/>
      <c r="JK239" s="993"/>
      <c r="JL239" s="993"/>
      <c r="JM239" s="993"/>
      <c r="JN239" s="993"/>
      <c r="JO239" s="993"/>
      <c r="JP239" s="993"/>
      <c r="JQ239" s="993"/>
      <c r="JR239" s="993"/>
      <c r="JS239" s="993"/>
      <c r="JT239" s="993"/>
      <c r="JU239" s="993"/>
      <c r="JV239" s="993"/>
      <c r="JW239" s="993"/>
      <c r="JX239" s="993"/>
      <c r="JY239" s="993"/>
      <c r="JZ239" s="993"/>
      <c r="KA239" s="993"/>
      <c r="KB239" s="993"/>
      <c r="KC239" s="993"/>
      <c r="KD239" s="993"/>
      <c r="KE239" s="993"/>
      <c r="KF239" s="993"/>
      <c r="KG239" s="993"/>
      <c r="KH239" s="993"/>
      <c r="KI239" s="993"/>
      <c r="KJ239" s="993"/>
      <c r="KK239" s="993"/>
      <c r="KL239" s="993"/>
      <c r="KM239" s="993"/>
      <c r="KN239" s="993"/>
      <c r="KO239" s="993"/>
      <c r="KP239" s="993"/>
      <c r="KQ239" s="993"/>
      <c r="KR239" s="993"/>
      <c r="KS239" s="993"/>
      <c r="KT239" s="993"/>
      <c r="KU239" s="993"/>
      <c r="KV239" s="993"/>
      <c r="KW239" s="993"/>
      <c r="KX239" s="993"/>
      <c r="KY239" s="993"/>
      <c r="KZ239" s="993"/>
      <c r="LA239" s="993"/>
      <c r="LB239" s="993"/>
      <c r="LC239" s="993"/>
      <c r="LD239" s="993"/>
      <c r="LE239" s="166"/>
      <c r="LF239" s="345"/>
      <c r="LG239" s="345"/>
      <c r="LH239" s="345"/>
      <c r="LI239" s="345"/>
      <c r="LJ239" s="345"/>
      <c r="LK239" s="345"/>
      <c r="LL239" s="345"/>
      <c r="LM239" s="345"/>
      <c r="LN239" s="345"/>
      <c r="LO239" s="345"/>
      <c r="LP239" s="345"/>
      <c r="LQ239" s="345"/>
      <c r="LR239" s="175"/>
      <c r="LS239" s="175"/>
      <c r="LT239" s="175"/>
      <c r="LU239" s="175"/>
      <c r="LV239" s="175"/>
      <c r="LW239" s="175"/>
      <c r="LX239" s="175"/>
      <c r="LY239" s="183"/>
      <c r="LZ239" s="183"/>
    </row>
    <row r="240" spans="1:338" ht="14.45" hidden="1" customHeight="1">
      <c r="A240" s="122">
        <v>12</v>
      </c>
      <c r="B240" s="122">
        <f>COUNTIFS($D$3:D240,D240,$F$3:F240,F240)</f>
        <v>1</v>
      </c>
      <c r="C240" s="827" t="s">
        <v>1544</v>
      </c>
      <c r="D240" s="398" t="s">
        <v>1545</v>
      </c>
      <c r="E240" s="125"/>
      <c r="F240" s="187">
        <v>5461073365</v>
      </c>
      <c r="G240" s="125">
        <v>62</v>
      </c>
      <c r="H240" s="398" t="s">
        <v>1543</v>
      </c>
      <c r="I240" s="572"/>
      <c r="J240" s="504"/>
      <c r="K240" s="828" t="s">
        <v>478</v>
      </c>
      <c r="L240" s="188">
        <v>4</v>
      </c>
      <c r="M240" s="188">
        <v>1</v>
      </c>
      <c r="N240" s="125"/>
      <c r="O240" s="125"/>
      <c r="P240" s="553"/>
      <c r="Q240" s="997"/>
      <c r="R240" s="997"/>
      <c r="S240" s="324"/>
      <c r="T240" s="324"/>
      <c r="U240" s="325"/>
      <c r="V240" s="324"/>
      <c r="W240" s="442"/>
      <c r="X240" s="324"/>
      <c r="Y240" s="324"/>
      <c r="Z240" s="1007"/>
      <c r="AA240" s="225"/>
      <c r="AB240" s="125"/>
      <c r="AC240" s="991"/>
      <c r="AD240" s="991"/>
      <c r="AE240" s="991"/>
      <c r="AF240" s="991"/>
      <c r="AG240" s="1017"/>
      <c r="AH240" s="1009"/>
      <c r="AJ240" s="145">
        <v>23.3</v>
      </c>
      <c r="AK240" s="134"/>
      <c r="AM240" s="135"/>
      <c r="AO240" s="1266">
        <v>56.7</v>
      </c>
      <c r="AP240" s="137">
        <v>33.700000000000003</v>
      </c>
      <c r="AQ240" s="829">
        <v>7.94</v>
      </c>
      <c r="AR240" s="139">
        <f t="shared" si="117"/>
        <v>98.34</v>
      </c>
      <c r="AS240" s="140">
        <f t="shared" si="118"/>
        <v>1.6824925816023739</v>
      </c>
      <c r="AT240" s="141">
        <f t="shared" si="119"/>
        <v>13.35899109792285</v>
      </c>
      <c r="AU240" s="142">
        <f t="shared" si="120"/>
        <v>1.361671469740634</v>
      </c>
      <c r="AV240" s="145">
        <f>AW240*AO240/100</f>
        <v>52.855000000000011</v>
      </c>
      <c r="AW240" s="143">
        <f t="shared" si="121"/>
        <v>93.218694885361558</v>
      </c>
      <c r="AX240" s="144">
        <v>1.01</v>
      </c>
      <c r="AY240" s="143">
        <f>AX240*100/AO240</f>
        <v>1.781305114638448</v>
      </c>
      <c r="AZ240" s="143">
        <v>8.69</v>
      </c>
      <c r="BA240" s="146" t="s">
        <v>487</v>
      </c>
      <c r="BB240" s="205">
        <v>0.35</v>
      </c>
      <c r="BC240" s="148"/>
      <c r="BD240" s="148"/>
      <c r="BG240" s="145"/>
      <c r="BH240" s="143"/>
      <c r="BI240" s="234" t="s">
        <v>487</v>
      </c>
      <c r="BJ240" s="143" t="s">
        <v>487</v>
      </c>
      <c r="BK240" s="143" t="s">
        <v>487</v>
      </c>
      <c r="BL240" s="150" t="s">
        <v>487</v>
      </c>
      <c r="BM240" s="206" t="s">
        <v>487</v>
      </c>
      <c r="BN240" s="122" t="s">
        <v>487</v>
      </c>
      <c r="BO240" s="122" t="s">
        <v>487</v>
      </c>
      <c r="BP240" s="122" t="s">
        <v>487</v>
      </c>
      <c r="BQ240" s="991" t="s">
        <v>487</v>
      </c>
      <c r="BR240" s="152"/>
      <c r="BS240" s="289">
        <v>24</v>
      </c>
      <c r="BT240" s="154"/>
      <c r="BU240" s="152"/>
      <c r="BV240" s="154"/>
      <c r="BW240" s="1128"/>
      <c r="BX240" s="154"/>
      <c r="BY240" s="154"/>
      <c r="BZ240" s="154"/>
      <c r="CA240" s="154"/>
      <c r="CB240" s="154"/>
      <c r="CC240" s="154"/>
      <c r="CD240" s="154"/>
      <c r="CE240" s="143"/>
      <c r="CF240"/>
      <c r="CM240" s="145"/>
      <c r="CN240" s="145"/>
      <c r="CO240" s="145"/>
      <c r="CP240" s="148"/>
      <c r="CS240" s="145"/>
      <c r="CT240" s="145"/>
      <c r="CU240" s="145"/>
      <c r="CV240" s="145"/>
      <c r="CW240" s="145"/>
      <c r="CX240" s="145"/>
      <c r="CY240" s="149"/>
      <c r="CZ240" s="145"/>
      <c r="DA240" s="149">
        <v>3</v>
      </c>
      <c r="DB240" s="158" t="s">
        <v>301</v>
      </c>
      <c r="DE240" s="125"/>
      <c r="DF240" s="125"/>
      <c r="DG240" s="125"/>
      <c r="DH240" s="414"/>
      <c r="DI240" s="296" t="s">
        <v>515</v>
      </c>
      <c r="DJ240" s="830"/>
      <c r="DK240" s="166">
        <v>2</v>
      </c>
      <c r="DL240" s="166" t="s">
        <v>1546</v>
      </c>
      <c r="DM240" s="166"/>
      <c r="DN240" s="166">
        <v>0</v>
      </c>
      <c r="DO240" s="166">
        <v>0</v>
      </c>
      <c r="DP240" s="1276">
        <v>42618</v>
      </c>
      <c r="DQ240" s="166" t="s">
        <v>490</v>
      </c>
      <c r="DR240" s="831" t="s">
        <v>490</v>
      </c>
      <c r="DS240" s="832" t="s">
        <v>490</v>
      </c>
      <c r="DT240" s="832" t="s">
        <v>490</v>
      </c>
      <c r="DU240" s="832" t="s">
        <v>490</v>
      </c>
      <c r="DV240" s="832" t="s">
        <v>490</v>
      </c>
      <c r="DW240" s="832" t="s">
        <v>490</v>
      </c>
      <c r="DX240" s="832" t="s">
        <v>490</v>
      </c>
      <c r="DY240" s="832" t="s">
        <v>490</v>
      </c>
      <c r="DZ240" s="832" t="s">
        <v>490</v>
      </c>
      <c r="EA240" s="832" t="s">
        <v>490</v>
      </c>
      <c r="EC240" s="166">
        <v>3</v>
      </c>
      <c r="ED240" s="166">
        <v>1</v>
      </c>
      <c r="EE240" s="166">
        <v>4</v>
      </c>
      <c r="EF240" s="166"/>
      <c r="EG240" s="163"/>
      <c r="EH240" s="166">
        <v>0</v>
      </c>
      <c r="EI240" s="166">
        <v>157</v>
      </c>
      <c r="EJ240" s="166">
        <v>66</v>
      </c>
      <c r="EK240" s="167">
        <f>EJ240/(EI240*EI240*0.01*0.01)</f>
        <v>26.775934114974238</v>
      </c>
      <c r="EL240" s="166">
        <v>3</v>
      </c>
      <c r="EM240" s="168" t="s">
        <v>490</v>
      </c>
      <c r="EN240" s="166">
        <v>4</v>
      </c>
      <c r="EO240" s="166">
        <v>2</v>
      </c>
      <c r="EP240" s="166" t="s">
        <v>490</v>
      </c>
      <c r="EQ240" s="293"/>
      <c r="ER240" s="833" t="s">
        <v>1544</v>
      </c>
      <c r="ES240" s="979"/>
      <c r="ET240" s="979"/>
      <c r="EU240" s="979"/>
      <c r="EV240" s="979"/>
      <c r="EW240" s="1191"/>
      <c r="EX240" s="1195"/>
      <c r="EY240" s="1201"/>
      <c r="EZ240" s="1255"/>
      <c r="FA240" s="892"/>
      <c r="FB240" s="979"/>
      <c r="FC240" s="892"/>
      <c r="FD240" s="892"/>
      <c r="FE240" s="1257"/>
      <c r="FF240" s="1258"/>
      <c r="FG240" s="899"/>
      <c r="FH240" s="900"/>
      <c r="FI240" s="834"/>
      <c r="FJ240" s="835"/>
      <c r="FK240" s="1208"/>
      <c r="FL240" s="836"/>
      <c r="FM240" s="836"/>
      <c r="FP240" s="145">
        <v>23.3</v>
      </c>
      <c r="FQ240" s="366" t="s">
        <v>487</v>
      </c>
      <c r="FR240" s="133"/>
      <c r="FS240" s="133"/>
      <c r="GF240" s="175"/>
      <c r="GJ240" s="1278">
        <f t="shared" si="122"/>
        <v>0</v>
      </c>
      <c r="GK240" s="1279">
        <v>42618</v>
      </c>
      <c r="GL240" s="1280" t="s">
        <v>1534</v>
      </c>
      <c r="GM240" s="177"/>
      <c r="GN240" s="1147"/>
      <c r="GR240" s="991"/>
      <c r="GS240" s="991"/>
      <c r="GT240" s="991"/>
      <c r="GU240" s="122"/>
      <c r="HI240" s="991"/>
      <c r="HJ240" s="991"/>
      <c r="HK240" s="991"/>
      <c r="HL240" s="991"/>
      <c r="HM240" s="991"/>
      <c r="HN240" s="991"/>
      <c r="HO240" s="1022"/>
      <c r="HP240" s="1022"/>
      <c r="HQ240" s="991"/>
      <c r="HR240" s="991"/>
      <c r="HS240" s="991"/>
      <c r="HT240" s="991"/>
      <c r="HU240" s="991"/>
      <c r="HV240" s="991"/>
      <c r="HW240" s="991"/>
      <c r="HX240" s="991"/>
      <c r="HY240" s="991"/>
      <c r="HZ240" s="991"/>
      <c r="IA240" s="991"/>
      <c r="IB240" s="1022"/>
      <c r="IC240" s="991"/>
      <c r="ID240" s="991"/>
      <c r="IE240" s="991"/>
      <c r="IF240" s="991"/>
      <c r="IG240" s="991"/>
      <c r="IH240" s="991"/>
      <c r="II240" s="991"/>
      <c r="IJ240" s="991"/>
      <c r="IK240" s="1022"/>
      <c r="IL240" s="991"/>
      <c r="IM240" s="991"/>
      <c r="IN240" s="1022"/>
      <c r="IO240" s="991"/>
      <c r="IP240" s="991"/>
      <c r="IQ240" s="991"/>
      <c r="IR240" s="991"/>
      <c r="IS240" s="991"/>
      <c r="IT240" s="1022"/>
      <c r="IU240" s="991"/>
      <c r="IV240" s="991"/>
      <c r="IW240" s="991"/>
      <c r="IX240" s="991"/>
      <c r="IY240" s="991"/>
      <c r="IZ240" s="991"/>
      <c r="JA240" s="991"/>
      <c r="JB240" s="991"/>
      <c r="JC240" s="991"/>
      <c r="JD240" s="991"/>
      <c r="JE240" s="991"/>
      <c r="JF240" s="991"/>
      <c r="JG240" s="125"/>
      <c r="JH240" s="125"/>
      <c r="JI240" s="125"/>
      <c r="JJ240" s="993"/>
      <c r="JK240" s="993"/>
      <c r="JL240" s="993"/>
      <c r="JM240" s="993"/>
      <c r="JN240" s="993"/>
      <c r="JO240" s="993"/>
      <c r="JP240" s="993"/>
      <c r="JQ240" s="993"/>
      <c r="JR240" s="993"/>
      <c r="JS240" s="993"/>
      <c r="JT240" s="993"/>
      <c r="JU240" s="993"/>
      <c r="JV240" s="993"/>
      <c r="JW240" s="993"/>
      <c r="JX240" s="993"/>
      <c r="JY240" s="993"/>
      <c r="JZ240" s="993"/>
      <c r="KA240" s="993"/>
      <c r="KB240" s="993"/>
      <c r="KC240" s="993"/>
      <c r="KD240" s="993"/>
      <c r="KE240" s="993"/>
      <c r="KF240" s="993"/>
      <c r="KG240" s="993"/>
      <c r="KH240" s="993"/>
      <c r="KI240" s="993"/>
      <c r="KJ240" s="993"/>
      <c r="KK240" s="993"/>
      <c r="KL240" s="993"/>
      <c r="KM240" s="993"/>
      <c r="KN240" s="993"/>
      <c r="KO240" s="993"/>
      <c r="KP240" s="993"/>
      <c r="KQ240" s="993"/>
      <c r="KR240" s="993"/>
      <c r="KS240" s="993"/>
      <c r="KT240" s="993"/>
      <c r="KU240" s="993"/>
      <c r="KV240" s="993"/>
      <c r="KW240" s="993"/>
      <c r="KX240" s="993"/>
      <c r="KY240" s="993"/>
      <c r="KZ240" s="993"/>
      <c r="LA240" s="993"/>
      <c r="LB240" s="993"/>
      <c r="LC240" s="993"/>
      <c r="LD240" s="993"/>
      <c r="LE240" s="125"/>
      <c r="LF240" s="125"/>
      <c r="LG240" s="125"/>
      <c r="LH240" s="125"/>
      <c r="LI240" s="125"/>
      <c r="LJ240" s="125"/>
      <c r="LK240" s="125"/>
      <c r="LL240" s="125"/>
      <c r="LM240" s="125"/>
      <c r="LN240" s="125"/>
      <c r="LO240" s="125"/>
      <c r="LP240" s="125"/>
      <c r="LQ240" s="125"/>
      <c r="LR240" s="175"/>
      <c r="LS240" s="175"/>
      <c r="LT240" s="175"/>
      <c r="LU240" s="175"/>
      <c r="LV240" s="175"/>
      <c r="LW240" s="175"/>
      <c r="LX240" s="175"/>
      <c r="LY240" s="183"/>
      <c r="LZ240" s="183"/>
    </row>
    <row r="241" spans="1:338" ht="14.45" hidden="1" customHeight="1">
      <c r="A241" s="122">
        <v>11</v>
      </c>
      <c r="B241" s="122">
        <f>COUNTIFS($D$3:D241,D241,$F$3:F241,F241)</f>
        <v>1</v>
      </c>
      <c r="C241" s="827" t="s">
        <v>1541</v>
      </c>
      <c r="D241" s="398" t="s">
        <v>1542</v>
      </c>
      <c r="E241" s="125"/>
      <c r="F241" s="187">
        <v>5505190768</v>
      </c>
      <c r="G241" s="125">
        <v>61</v>
      </c>
      <c r="H241" s="398" t="s">
        <v>1543</v>
      </c>
      <c r="I241" s="572"/>
      <c r="J241" s="504"/>
      <c r="K241" s="828" t="s">
        <v>478</v>
      </c>
      <c r="L241" s="188">
        <v>13</v>
      </c>
      <c r="M241" s="188">
        <v>9</v>
      </c>
      <c r="N241" s="125"/>
      <c r="O241" s="125"/>
      <c r="P241" s="553"/>
      <c r="Q241" s="997"/>
      <c r="R241" s="997"/>
      <c r="S241" s="324"/>
      <c r="T241" s="324"/>
      <c r="U241" s="325"/>
      <c r="V241" s="324"/>
      <c r="W241" s="442"/>
      <c r="X241" s="324"/>
      <c r="Y241" s="324"/>
      <c r="Z241" s="1007"/>
      <c r="AA241" s="225"/>
      <c r="AB241" s="125"/>
      <c r="AC241" s="991"/>
      <c r="AD241" s="991"/>
      <c r="AE241" s="991"/>
      <c r="AF241" s="991"/>
      <c r="AG241" s="1017"/>
      <c r="AH241" s="1009"/>
      <c r="AJ241" s="145">
        <v>2</v>
      </c>
      <c r="AK241" s="134"/>
      <c r="AM241" s="135"/>
      <c r="AO241" s="1021" t="s">
        <v>487</v>
      </c>
      <c r="AP241" s="363" t="s">
        <v>487</v>
      </c>
      <c r="AQ241" s="288" t="str">
        <f>DU241</f>
        <v>N</v>
      </c>
      <c r="AR241" s="139" t="s">
        <v>487</v>
      </c>
      <c r="AS241" s="140" t="s">
        <v>487</v>
      </c>
      <c r="AT241" s="141" t="s">
        <v>487</v>
      </c>
      <c r="AU241" s="142" t="s">
        <v>487</v>
      </c>
      <c r="AV241" s="149" t="s">
        <v>487</v>
      </c>
      <c r="AW241" s="145" t="s">
        <v>487</v>
      </c>
      <c r="AX241" s="144" t="s">
        <v>487</v>
      </c>
      <c r="AY241" s="122" t="s">
        <v>487</v>
      </c>
      <c r="AZ241" s="143" t="s">
        <v>487</v>
      </c>
      <c r="BA241" s="146" t="s">
        <v>487</v>
      </c>
      <c r="BB241" s="205" t="s">
        <v>487</v>
      </c>
      <c r="BC241" s="148"/>
      <c r="BD241" s="148"/>
      <c r="BG241" s="145"/>
      <c r="BH241" s="143"/>
      <c r="BI241" s="234" t="s">
        <v>487</v>
      </c>
      <c r="BJ241" s="143" t="s">
        <v>487</v>
      </c>
      <c r="BK241" s="143" t="s">
        <v>487</v>
      </c>
      <c r="BL241" s="150" t="s">
        <v>487</v>
      </c>
      <c r="BM241" s="206" t="s">
        <v>487</v>
      </c>
      <c r="BN241" s="122" t="s">
        <v>487</v>
      </c>
      <c r="BO241" s="122" t="s">
        <v>487</v>
      </c>
      <c r="BP241" s="122" t="s">
        <v>487</v>
      </c>
      <c r="BQ241" s="991" t="s">
        <v>487</v>
      </c>
      <c r="BR241" s="152"/>
      <c r="BS241" s="289" t="s">
        <v>487</v>
      </c>
      <c r="BT241" s="208" t="s">
        <v>487</v>
      </c>
      <c r="BU241" s="152"/>
      <c r="BV241" s="208" t="s">
        <v>487</v>
      </c>
      <c r="BW241" s="1056" t="s">
        <v>487</v>
      </c>
      <c r="BX241" s="208" t="s">
        <v>487</v>
      </c>
      <c r="BY241" s="208" t="s">
        <v>487</v>
      </c>
      <c r="BZ241" s="208" t="s">
        <v>487</v>
      </c>
      <c r="CA241" s="208" t="s">
        <v>487</v>
      </c>
      <c r="CB241" s="208" t="s">
        <v>487</v>
      </c>
      <c r="CC241" s="208" t="s">
        <v>487</v>
      </c>
      <c r="CD241" s="208" t="s">
        <v>487</v>
      </c>
      <c r="CE241" s="208" t="s">
        <v>487</v>
      </c>
      <c r="CF241" s="208" t="s">
        <v>487</v>
      </c>
      <c r="CG241" s="208" t="s">
        <v>487</v>
      </c>
      <c r="CH241" s="208" t="s">
        <v>487</v>
      </c>
      <c r="CI241" s="208" t="s">
        <v>487</v>
      </c>
      <c r="CJ241" s="208" t="s">
        <v>487</v>
      </c>
      <c r="CK241" s="208" t="s">
        <v>487</v>
      </c>
      <c r="CM241" s="145"/>
      <c r="CN241" s="145"/>
      <c r="CO241" s="145"/>
      <c r="CP241" s="148"/>
      <c r="CS241" s="145"/>
      <c r="CT241" s="145"/>
      <c r="CU241" s="145"/>
      <c r="CV241" s="145"/>
      <c r="CW241" s="145"/>
      <c r="CX241" s="145"/>
      <c r="CY241" s="149"/>
      <c r="CZ241" s="145"/>
      <c r="DA241" s="149">
        <v>3</v>
      </c>
      <c r="DB241" s="149" t="s">
        <v>487</v>
      </c>
      <c r="DC241" s="420" t="s">
        <v>1538</v>
      </c>
      <c r="DE241" s="125"/>
      <c r="DF241" s="125"/>
      <c r="DG241" s="125"/>
      <c r="DH241" s="414"/>
      <c r="DI241" s="160" t="s">
        <v>489</v>
      </c>
      <c r="DJ241" s="830"/>
      <c r="DK241" s="166">
        <v>2</v>
      </c>
      <c r="DL241" s="166" t="s">
        <v>1415</v>
      </c>
      <c r="DM241" s="166"/>
      <c r="DN241" s="166">
        <v>0</v>
      </c>
      <c r="DO241" s="166">
        <v>0</v>
      </c>
      <c r="DP241" s="1276">
        <v>42618</v>
      </c>
      <c r="DQ241" s="166" t="s">
        <v>490</v>
      </c>
      <c r="DR241" s="831" t="s">
        <v>490</v>
      </c>
      <c r="DS241" s="832" t="s">
        <v>490</v>
      </c>
      <c r="DT241" s="832" t="s">
        <v>490</v>
      </c>
      <c r="DU241" s="832" t="s">
        <v>490</v>
      </c>
      <c r="DV241" s="832" t="s">
        <v>490</v>
      </c>
      <c r="DW241" s="832" t="s">
        <v>490</v>
      </c>
      <c r="DX241" s="832" t="s">
        <v>490</v>
      </c>
      <c r="DY241" s="832" t="s">
        <v>490</v>
      </c>
      <c r="DZ241" s="832" t="s">
        <v>490</v>
      </c>
      <c r="EA241" s="832" t="s">
        <v>490</v>
      </c>
      <c r="EC241" s="166">
        <v>3</v>
      </c>
      <c r="ED241" s="166">
        <v>9</v>
      </c>
      <c r="EE241" s="166">
        <v>13</v>
      </c>
      <c r="EF241" s="166"/>
      <c r="EG241" s="163"/>
      <c r="EH241" s="166">
        <v>0</v>
      </c>
      <c r="EI241" s="166">
        <v>172</v>
      </c>
      <c r="EJ241" s="166">
        <v>85</v>
      </c>
      <c r="EK241" s="167">
        <f>EJ241/(EI241*EI241*0.01*0.01)</f>
        <v>28.731746890210918</v>
      </c>
      <c r="EL241" s="166">
        <v>3</v>
      </c>
      <c r="EM241" s="168" t="s">
        <v>490</v>
      </c>
      <c r="EN241" s="166">
        <v>3</v>
      </c>
      <c r="EO241" s="166">
        <v>2</v>
      </c>
      <c r="EP241" s="166">
        <v>4</v>
      </c>
      <c r="EQ241" s="293"/>
      <c r="ER241" s="833" t="s">
        <v>1541</v>
      </c>
      <c r="ES241" s="979"/>
      <c r="ET241" s="979"/>
      <c r="EU241" s="979"/>
      <c r="EV241" s="979"/>
      <c r="EW241" s="1191"/>
      <c r="EX241" s="1195"/>
      <c r="EY241" s="1201"/>
      <c r="EZ241" s="1255"/>
      <c r="FA241" s="892"/>
      <c r="FB241" s="979"/>
      <c r="FC241" s="892"/>
      <c r="FD241" s="892"/>
      <c r="FE241" s="1257"/>
      <c r="FF241" s="1258"/>
      <c r="FG241" s="899"/>
      <c r="FH241" s="900"/>
      <c r="FI241" s="834"/>
      <c r="FJ241" s="835"/>
      <c r="FK241" s="1208"/>
      <c r="FL241" s="836"/>
      <c r="FM241" s="836"/>
      <c r="FP241" s="145">
        <v>2</v>
      </c>
      <c r="FQ241" s="366" t="s">
        <v>487</v>
      </c>
      <c r="FR241" s="133"/>
      <c r="FS241" s="133"/>
      <c r="GF241" s="175"/>
      <c r="GJ241" s="1278">
        <f t="shared" si="122"/>
        <v>0</v>
      </c>
      <c r="GK241" s="1279">
        <v>42618</v>
      </c>
      <c r="GL241" s="1280" t="s">
        <v>1534</v>
      </c>
      <c r="GM241" s="177"/>
      <c r="GN241" s="1147"/>
      <c r="GR241" s="991"/>
      <c r="GS241" s="125"/>
      <c r="GT241" s="991"/>
      <c r="HI241" s="991"/>
      <c r="HJ241" s="991"/>
      <c r="HK241" s="991"/>
      <c r="HL241" s="991"/>
      <c r="HM241" s="991"/>
      <c r="HN241" s="991"/>
      <c r="HO241" s="1022"/>
      <c r="HP241" s="1022"/>
      <c r="HQ241" s="991"/>
      <c r="HR241" s="991"/>
      <c r="HS241" s="991"/>
      <c r="HT241" s="991"/>
      <c r="HU241" s="991"/>
      <c r="HV241" s="991"/>
      <c r="HW241" s="991"/>
      <c r="HX241" s="991"/>
      <c r="HY241" s="991"/>
      <c r="HZ241" s="991"/>
      <c r="IA241" s="991"/>
      <c r="IB241" s="1022"/>
      <c r="IC241" s="991"/>
      <c r="ID241" s="991"/>
      <c r="IE241" s="991"/>
      <c r="IF241" s="991"/>
      <c r="IG241" s="991"/>
      <c r="IH241" s="991"/>
      <c r="II241" s="991"/>
      <c r="IJ241" s="991"/>
      <c r="IK241" s="1022"/>
      <c r="IL241" s="991"/>
      <c r="IM241" s="991"/>
      <c r="IN241" s="1022"/>
      <c r="IO241" s="991"/>
      <c r="IP241" s="991"/>
      <c r="IQ241" s="991"/>
      <c r="IR241" s="991"/>
      <c r="IS241" s="991"/>
      <c r="IT241" s="1022"/>
      <c r="IU241" s="991"/>
      <c r="IV241" s="991"/>
      <c r="IW241" s="991"/>
      <c r="IX241" s="991"/>
      <c r="IY241" s="991"/>
      <c r="IZ241" s="991"/>
      <c r="JA241" s="991"/>
      <c r="JB241" s="991"/>
      <c r="JC241" s="991"/>
      <c r="JD241" s="991"/>
      <c r="JE241" s="991"/>
      <c r="JF241" s="991"/>
      <c r="JG241" s="125"/>
      <c r="JH241" s="125"/>
      <c r="JI241" s="125"/>
      <c r="JJ241" s="993"/>
      <c r="JK241" s="993"/>
      <c r="JL241" s="993"/>
      <c r="JM241" s="993"/>
      <c r="JN241" s="993"/>
      <c r="JO241" s="993"/>
      <c r="JP241" s="993"/>
      <c r="JQ241" s="993"/>
      <c r="JR241" s="993"/>
      <c r="JS241" s="993"/>
      <c r="JT241" s="993"/>
      <c r="JU241" s="993"/>
      <c r="JV241" s="993"/>
      <c r="JW241" s="993"/>
      <c r="JX241" s="993"/>
      <c r="JY241" s="993"/>
      <c r="JZ241" s="993"/>
      <c r="KA241" s="993"/>
      <c r="KB241" s="993"/>
      <c r="KC241" s="993"/>
      <c r="KD241" s="993"/>
      <c r="KE241" s="993"/>
      <c r="KF241" s="993"/>
      <c r="KG241" s="993"/>
      <c r="KH241" s="993"/>
      <c r="KI241" s="993"/>
      <c r="KJ241" s="993"/>
      <c r="KK241" s="993"/>
      <c r="KL241" s="993"/>
      <c r="KM241" s="993"/>
      <c r="KN241" s="993"/>
      <c r="KO241" s="993"/>
      <c r="KP241" s="993"/>
      <c r="KQ241" s="993"/>
      <c r="KR241" s="993"/>
      <c r="KS241" s="993"/>
      <c r="KT241" s="993"/>
      <c r="KU241" s="993"/>
      <c r="KV241" s="993"/>
      <c r="KW241" s="993"/>
      <c r="KX241" s="993"/>
      <c r="KY241" s="993"/>
      <c r="KZ241" s="993"/>
      <c r="LA241" s="993"/>
      <c r="LB241" s="993"/>
      <c r="LC241" s="993"/>
      <c r="LD241" s="993"/>
      <c r="LE241" s="125"/>
      <c r="LF241" s="175"/>
      <c r="LG241" s="175"/>
      <c r="LH241" s="175"/>
      <c r="LI241" s="175"/>
      <c r="LJ241" s="175"/>
      <c r="LK241" s="175"/>
      <c r="LL241" s="175"/>
      <c r="LM241" s="175"/>
      <c r="LN241" s="175"/>
      <c r="LO241" s="175"/>
      <c r="LP241" s="175"/>
      <c r="LQ241" s="175"/>
      <c r="LR241" s="175"/>
      <c r="LS241" s="175"/>
      <c r="LT241" s="175"/>
      <c r="LU241" s="175"/>
      <c r="LV241" s="175"/>
      <c r="LW241" s="175"/>
      <c r="LX241" s="175"/>
      <c r="LY241" s="183"/>
      <c r="LZ241" s="183"/>
    </row>
    <row r="242" spans="1:338" ht="14.45" hidden="1" customHeight="1">
      <c r="A242" s="122">
        <v>254</v>
      </c>
      <c r="B242" s="122">
        <f>COUNTIFS($D$3:D242,D242,$F$3:F242,F242)</f>
        <v>2</v>
      </c>
      <c r="C242" s="268">
        <v>7246</v>
      </c>
      <c r="D242" s="398" t="s">
        <v>1309</v>
      </c>
      <c r="E242" s="188" t="s">
        <v>1310</v>
      </c>
      <c r="F242" s="188">
        <v>6404271181</v>
      </c>
      <c r="G242" s="125">
        <v>53</v>
      </c>
      <c r="H242" s="398" t="s">
        <v>1409</v>
      </c>
      <c r="I242" s="503" t="s">
        <v>1311</v>
      </c>
      <c r="J242" s="504" t="s">
        <v>477</v>
      </c>
      <c r="K242" s="175" t="s">
        <v>478</v>
      </c>
      <c r="L242" s="125">
        <v>3</v>
      </c>
      <c r="M242" s="188">
        <v>2</v>
      </c>
      <c r="N242" s="188"/>
      <c r="O242" s="188"/>
      <c r="P242" s="553" t="s">
        <v>817</v>
      </c>
      <c r="Q242" s="997"/>
      <c r="R242" s="997"/>
      <c r="S242" s="197" t="s">
        <v>550</v>
      </c>
      <c r="T242" s="195" t="s">
        <v>481</v>
      </c>
      <c r="U242" s="196" t="s">
        <v>660</v>
      </c>
      <c r="V242" s="197" t="s">
        <v>481</v>
      </c>
      <c r="W242" s="677" t="s">
        <v>483</v>
      </c>
      <c r="X242" s="197" t="s">
        <v>484</v>
      </c>
      <c r="Y242" s="197" t="s">
        <v>653</v>
      </c>
      <c r="Z242" s="1097"/>
      <c r="AA242" s="200"/>
      <c r="AB242" s="337">
        <v>296</v>
      </c>
      <c r="AC242" s="1013"/>
      <c r="AD242" s="1013"/>
      <c r="AE242" s="1013"/>
      <c r="AF242" s="1013"/>
      <c r="AG242" s="1154" t="s">
        <v>507</v>
      </c>
      <c r="AH242" s="1009"/>
      <c r="AI242" s="122">
        <v>7.73</v>
      </c>
      <c r="AJ242" s="122">
        <v>87.2</v>
      </c>
      <c r="AK242" s="134">
        <v>6.7405600000000003</v>
      </c>
      <c r="AL242" s="122">
        <v>44434</v>
      </c>
      <c r="AM242" s="135">
        <v>59.245333333333335</v>
      </c>
      <c r="AN242" s="122">
        <v>4</v>
      </c>
      <c r="AO242" s="1024">
        <v>52.9</v>
      </c>
      <c r="AP242" s="137">
        <v>37.1</v>
      </c>
      <c r="AQ242" s="138">
        <v>8.8699999999999992</v>
      </c>
      <c r="AR242" s="139">
        <f t="shared" ref="AR242:AR251" si="123">AO242+AP242+AQ242</f>
        <v>98.87</v>
      </c>
      <c r="AS242" s="140">
        <f t="shared" ref="AS242:AS251" si="124">AO242/AP242</f>
        <v>1.425876010781671</v>
      </c>
      <c r="AT242" s="141">
        <f t="shared" ref="AT242:AT251" si="125">AO242/AP242*AQ242</f>
        <v>12.647520215633421</v>
      </c>
      <c r="AU242" s="142">
        <f t="shared" ref="AU242:AU251" si="126">AO242/(AP242+AQ242)</f>
        <v>1.150750489449641</v>
      </c>
      <c r="AV242" s="143">
        <v>48.954999999999998</v>
      </c>
      <c r="AW242" s="143">
        <f>95-AY242</f>
        <v>92.542533081285441</v>
      </c>
      <c r="AX242" s="144">
        <v>1.3</v>
      </c>
      <c r="AY242" s="145">
        <f>AX242*100/AO242</f>
        <v>2.4574669187145557</v>
      </c>
      <c r="BA242" s="204"/>
      <c r="BC242" s="148"/>
      <c r="BD242" s="148"/>
      <c r="BG242" s="145"/>
      <c r="BI242" s="234">
        <v>24.3</v>
      </c>
      <c r="BJ242" s="122">
        <v>25.7</v>
      </c>
      <c r="BK242" s="122">
        <v>74.2</v>
      </c>
      <c r="BL242" s="306">
        <v>0.34636118598382748</v>
      </c>
      <c r="BM242" s="151" t="s">
        <v>487</v>
      </c>
      <c r="BN242" s="122" t="s">
        <v>487</v>
      </c>
      <c r="BO242" s="149" t="s">
        <v>487</v>
      </c>
      <c r="BP242" s="143"/>
      <c r="BQ242" s="991"/>
      <c r="BR242" s="152"/>
      <c r="BS242" s="153">
        <f>BX242+BZ242</f>
        <v>47.41</v>
      </c>
      <c r="BT242" s="152">
        <v>77.2</v>
      </c>
      <c r="BU242" s="218">
        <v>5834.0540540540542</v>
      </c>
      <c r="BV242" s="152">
        <f>100-BT242</f>
        <v>22.799999999999997</v>
      </c>
      <c r="BW242" s="1039">
        <f>BY242+CA242+CC242</f>
        <v>36.844009999999997</v>
      </c>
      <c r="BX242" s="152">
        <v>6.41</v>
      </c>
      <c r="BY242" s="145">
        <f>BX242*AP242/100</f>
        <v>2.3781099999999999</v>
      </c>
      <c r="BZ242" s="152">
        <v>41</v>
      </c>
      <c r="CA242" s="145">
        <f>BZ242*AP242/100</f>
        <v>15.211000000000002</v>
      </c>
      <c r="CB242" s="152">
        <v>51.9</v>
      </c>
      <c r="CC242" s="145">
        <f>CB242*AP242/100</f>
        <v>19.254899999999999</v>
      </c>
      <c r="CD242" s="208"/>
      <c r="CE242" s="264">
        <v>100</v>
      </c>
      <c r="CF242" s="265">
        <v>13749.333333333334</v>
      </c>
      <c r="CG242" s="264">
        <v>99.4</v>
      </c>
      <c r="CH242" s="265">
        <v>9770.6315789473683</v>
      </c>
      <c r="CI242" s="264">
        <v>67.400000000000006</v>
      </c>
      <c r="CJ242" s="264">
        <v>82.8</v>
      </c>
      <c r="CK242" s="265">
        <v>7736.166666666667</v>
      </c>
      <c r="CL242" s="157">
        <f>BX242/BZ242</f>
        <v>0.15634146341463415</v>
      </c>
      <c r="CM242" s="145"/>
      <c r="CN242" s="145"/>
      <c r="CO242" s="145"/>
      <c r="CP242" s="148"/>
      <c r="CT242" s="145"/>
      <c r="CU242" s="145"/>
      <c r="CV242" s="145"/>
      <c r="CW242" s="145"/>
      <c r="CX242" s="145"/>
      <c r="CY242" s="158"/>
      <c r="CZ242" s="145"/>
      <c r="DA242" s="158">
        <v>3</v>
      </c>
      <c r="DB242" s="149" t="s">
        <v>600</v>
      </c>
      <c r="DE242" s="308"/>
      <c r="DF242" s="308"/>
      <c r="DG242" s="308"/>
      <c r="DH242" s="579"/>
      <c r="DI242" s="160" t="s">
        <v>489</v>
      </c>
      <c r="DJ242" s="595" t="s">
        <v>507</v>
      </c>
      <c r="DK242" s="162">
        <v>2</v>
      </c>
      <c r="DL242" s="163" t="s">
        <v>476</v>
      </c>
      <c r="DM242" s="163" t="s">
        <v>476</v>
      </c>
      <c r="DN242" s="164">
        <v>0</v>
      </c>
      <c r="DO242" s="163">
        <v>0</v>
      </c>
      <c r="DP242" s="168" t="s">
        <v>490</v>
      </c>
      <c r="DQ242" s="163" t="s">
        <v>490</v>
      </c>
      <c r="DR242" s="165" t="s">
        <v>490</v>
      </c>
      <c r="DS242" s="125" t="s">
        <v>490</v>
      </c>
      <c r="DT242" s="125">
        <v>296</v>
      </c>
      <c r="DU242" s="125">
        <v>0.13500000000000001</v>
      </c>
      <c r="DV242" s="125">
        <v>0.86499999999999999</v>
      </c>
      <c r="DW242" s="125" t="s">
        <v>490</v>
      </c>
      <c r="DX242" s="125" t="s">
        <v>490</v>
      </c>
      <c r="DY242" s="125" t="s">
        <v>490</v>
      </c>
      <c r="DZ242" s="125" t="s">
        <v>490</v>
      </c>
      <c r="EA242" s="125">
        <v>0</v>
      </c>
      <c r="EC242" s="163">
        <v>3</v>
      </c>
      <c r="ED242" s="163">
        <v>2</v>
      </c>
      <c r="EE242" s="166">
        <v>3</v>
      </c>
      <c r="EF242" s="163" t="s">
        <v>490</v>
      </c>
      <c r="EG242" s="163" t="s">
        <v>490</v>
      </c>
      <c r="EH242" s="163">
        <v>0</v>
      </c>
      <c r="EI242" s="163">
        <v>185</v>
      </c>
      <c r="EJ242" s="163">
        <v>122</v>
      </c>
      <c r="EK242" s="167">
        <f>EJ242/(EI242*EI242*0.01*0.01)</f>
        <v>35.64645726807889</v>
      </c>
      <c r="EL242" s="163">
        <v>2</v>
      </c>
      <c r="EM242" s="168" t="s">
        <v>490</v>
      </c>
      <c r="EN242" s="169">
        <v>3</v>
      </c>
      <c r="EO242" s="163">
        <v>1</v>
      </c>
      <c r="EP242" s="163" t="s">
        <v>490</v>
      </c>
      <c r="EQ242" s="1238">
        <v>42837</v>
      </c>
      <c r="ER242" s="580">
        <v>7246</v>
      </c>
      <c r="ES242" s="200"/>
      <c r="ET242" s="200"/>
      <c r="EU242" s="200"/>
      <c r="EV242" s="200"/>
      <c r="EW242" s="581"/>
      <c r="EX242" s="582"/>
      <c r="EY242" s="583"/>
      <c r="EZ242" s="584">
        <v>75</v>
      </c>
      <c r="FA242" s="578">
        <v>660000</v>
      </c>
      <c r="FB242" s="200">
        <v>5</v>
      </c>
      <c r="FC242" s="600">
        <v>1760</v>
      </c>
      <c r="FD242" s="601">
        <v>136.048</v>
      </c>
      <c r="FE242" s="586"/>
      <c r="FF242" s="587"/>
      <c r="FG242" s="604">
        <v>2.1757026931671173</v>
      </c>
      <c r="FH242" s="605"/>
      <c r="FI242" s="590" t="e">
        <v>#DIV/0!</v>
      </c>
      <c r="FJ242" s="606">
        <v>296</v>
      </c>
      <c r="FK242" s="1154" t="s">
        <v>507</v>
      </c>
      <c r="FL242" s="133"/>
      <c r="FM242" s="122">
        <v>7.73</v>
      </c>
      <c r="FP242" s="172">
        <v>7.73</v>
      </c>
      <c r="FQ242" s="213">
        <f>FD242/1000</f>
        <v>0.136048</v>
      </c>
      <c r="FR242" s="133"/>
      <c r="FS242" s="174">
        <v>10</v>
      </c>
      <c r="FU242" s="175" t="s">
        <v>580</v>
      </c>
      <c r="FV242" s="175" t="s">
        <v>1410</v>
      </c>
      <c r="FW242" s="125">
        <v>0</v>
      </c>
      <c r="FX242" s="125">
        <v>2</v>
      </c>
      <c r="FY242" s="125">
        <v>0</v>
      </c>
      <c r="FZ242" s="175" t="s">
        <v>1411</v>
      </c>
      <c r="GD242" s="125">
        <v>0</v>
      </c>
      <c r="GE242" s="175" t="s">
        <v>1412</v>
      </c>
      <c r="GF242" s="175" t="s">
        <v>1315</v>
      </c>
      <c r="GG242" s="125">
        <v>0</v>
      </c>
      <c r="GH242" s="175">
        <v>0</v>
      </c>
      <c r="GI242" s="175" t="s">
        <v>1413</v>
      </c>
      <c r="GJ242" s="991"/>
      <c r="GK242" s="214">
        <v>43020</v>
      </c>
      <c r="GL242" s="1260" t="s">
        <v>497</v>
      </c>
      <c r="GM242" s="1231">
        <f>DATEDIF(EQ242,GK242,"m")</f>
        <v>6</v>
      </c>
      <c r="GN242" s="1147"/>
      <c r="GP242" s="179">
        <v>0.83665259074999998</v>
      </c>
      <c r="GR242" s="991"/>
      <c r="GS242" s="188">
        <v>1.4159999999999999</v>
      </c>
      <c r="GT242" s="991"/>
      <c r="GU242" s="122"/>
      <c r="HI242" s="991"/>
      <c r="HJ242" s="991"/>
      <c r="HK242" s="991"/>
      <c r="HL242" s="991"/>
      <c r="HM242" s="991"/>
      <c r="HN242" s="991"/>
      <c r="HO242" s="1022"/>
      <c r="HP242" s="1022"/>
      <c r="HQ242" s="991"/>
      <c r="HR242" s="991"/>
      <c r="HS242" s="991"/>
      <c r="HT242" s="991"/>
      <c r="HU242" s="991"/>
      <c r="HV242" s="991"/>
      <c r="HW242" s="991"/>
      <c r="HX242" s="991"/>
      <c r="HY242" s="991"/>
      <c r="HZ242" s="991"/>
      <c r="IA242" s="991"/>
      <c r="IB242" s="1022"/>
      <c r="IC242" s="991"/>
      <c r="ID242" s="991"/>
      <c r="IE242" s="991"/>
      <c r="IF242" s="991"/>
      <c r="IG242" s="991"/>
      <c r="IH242" s="991"/>
      <c r="II242" s="991"/>
      <c r="IJ242" s="991"/>
      <c r="IK242" s="1022"/>
      <c r="IL242" s="991"/>
      <c r="IM242" s="991"/>
      <c r="IN242" s="1022"/>
      <c r="IO242" s="991"/>
      <c r="IP242" s="991"/>
      <c r="IQ242" s="991"/>
      <c r="IR242" s="991"/>
      <c r="IS242" s="991"/>
      <c r="IT242" s="1022"/>
      <c r="IU242" s="991"/>
      <c r="IV242" s="991"/>
      <c r="IW242" s="991"/>
      <c r="IX242" s="991"/>
      <c r="IY242" s="991"/>
      <c r="IZ242" s="991"/>
      <c r="JA242" s="991"/>
      <c r="JB242" s="991"/>
      <c r="JC242" s="991"/>
      <c r="JD242" s="991"/>
      <c r="JE242" s="991"/>
      <c r="JF242" s="991"/>
      <c r="JG242" s="991"/>
      <c r="JH242" s="991"/>
      <c r="JI242" s="991"/>
      <c r="JJ242" s="993"/>
      <c r="JK242" s="993"/>
      <c r="JL242" s="993"/>
      <c r="JM242" s="993"/>
      <c r="JN242" s="993"/>
      <c r="JO242" s="993"/>
      <c r="JP242" s="993"/>
      <c r="JQ242" s="993"/>
      <c r="JR242" s="993"/>
      <c r="JS242" s="993"/>
      <c r="JT242" s="993"/>
      <c r="JU242" s="993"/>
      <c r="JV242" s="993"/>
      <c r="JW242" s="993"/>
      <c r="JX242" s="993"/>
      <c r="JY242" s="993"/>
      <c r="JZ242" s="993"/>
      <c r="KA242" s="993"/>
      <c r="KB242" s="993"/>
      <c r="KC242" s="993"/>
      <c r="KD242" s="993"/>
      <c r="KE242" s="993"/>
      <c r="KF242" s="993"/>
      <c r="KG242" s="993"/>
      <c r="KH242" s="993"/>
      <c r="KI242" s="993"/>
      <c r="KJ242" s="993"/>
      <c r="KK242" s="993"/>
      <c r="KL242" s="993"/>
      <c r="KM242" s="993"/>
      <c r="KN242" s="993"/>
      <c r="KO242" s="993"/>
      <c r="KP242" s="993"/>
      <c r="KQ242" s="993"/>
      <c r="KR242" s="993"/>
      <c r="KS242" s="993"/>
      <c r="KT242" s="993"/>
      <c r="KU242" s="993"/>
      <c r="KV242" s="993"/>
      <c r="KW242" s="993"/>
      <c r="KX242" s="993"/>
      <c r="KY242" s="993"/>
      <c r="KZ242" s="993"/>
      <c r="LA242" s="993"/>
      <c r="LB242" s="993"/>
      <c r="LC242" s="993"/>
      <c r="LD242" s="993"/>
      <c r="LF242" s="122"/>
      <c r="LG242" s="122"/>
      <c r="LH242" s="122"/>
      <c r="LI242" s="122"/>
      <c r="LJ242" s="122"/>
      <c r="LK242" s="122"/>
      <c r="LL242" s="122"/>
      <c r="LM242" s="122"/>
      <c r="LN242" s="122"/>
      <c r="LO242" s="122"/>
      <c r="LP242" s="122"/>
      <c r="LQ242" s="122"/>
    </row>
    <row r="243" spans="1:338" ht="14.45" hidden="1" customHeight="1">
      <c r="A243" s="122">
        <v>218</v>
      </c>
      <c r="B243" s="122">
        <f>COUNTIFS($D$3:D243,D243,$F$3:F243,F243)</f>
        <v>1</v>
      </c>
      <c r="C243" s="184">
        <v>11149</v>
      </c>
      <c r="D243" s="398" t="s">
        <v>1677</v>
      </c>
      <c r="E243" s="188" t="s">
        <v>1222</v>
      </c>
      <c r="F243" s="187">
        <v>5651116504</v>
      </c>
      <c r="G243" s="125">
        <v>63</v>
      </c>
      <c r="H243" s="398" t="s">
        <v>1678</v>
      </c>
      <c r="I243" s="389" t="s">
        <v>1679</v>
      </c>
      <c r="J243" s="751" t="s">
        <v>1501</v>
      </c>
      <c r="K243" s="188" t="s">
        <v>478</v>
      </c>
      <c r="L243" s="125">
        <v>10</v>
      </c>
      <c r="M243" s="188" t="s">
        <v>713</v>
      </c>
      <c r="N243" s="188" t="s">
        <v>490</v>
      </c>
      <c r="O243" s="125"/>
      <c r="P243" s="125" t="s">
        <v>963</v>
      </c>
      <c r="Q243" s="997"/>
      <c r="R243" s="997"/>
      <c r="S243" s="378"/>
      <c r="T243" s="378"/>
      <c r="U243" s="378"/>
      <c r="V243" s="379" t="s">
        <v>1195</v>
      </c>
      <c r="W243" s="546"/>
      <c r="X243" s="378"/>
      <c r="Y243" s="324"/>
      <c r="Z243" s="1007"/>
      <c r="AA243" s="225" t="s">
        <v>1196</v>
      </c>
      <c r="AB243" s="125"/>
      <c r="AC243" s="1014">
        <v>137</v>
      </c>
      <c r="AD243" s="1014">
        <v>1370</v>
      </c>
      <c r="AE243" s="993"/>
      <c r="AF243" s="993"/>
      <c r="AG243" s="993" t="s">
        <v>1644</v>
      </c>
      <c r="AH243" s="1014">
        <v>150</v>
      </c>
      <c r="AI243"/>
      <c r="AO243" s="1024">
        <v>29.8</v>
      </c>
      <c r="AP243" s="137">
        <v>43</v>
      </c>
      <c r="AQ243" s="138">
        <v>24.6</v>
      </c>
      <c r="AR243" s="139">
        <f t="shared" si="123"/>
        <v>97.4</v>
      </c>
      <c r="AS243" s="140">
        <f t="shared" si="124"/>
        <v>0.69302325581395352</v>
      </c>
      <c r="AT243" s="141">
        <f t="shared" si="125"/>
        <v>17.048372093023257</v>
      </c>
      <c r="AU243" s="142">
        <f t="shared" si="126"/>
        <v>0.44082840236686394</v>
      </c>
      <c r="AV243" s="143">
        <v>27.612680000000001</v>
      </c>
      <c r="AW243" s="143">
        <f>95-AY243</f>
        <v>92.66</v>
      </c>
      <c r="AX243" s="144">
        <v>0.69731999999999994</v>
      </c>
      <c r="AY243" s="143">
        <v>2.34</v>
      </c>
      <c r="AZ243" s="122" t="s">
        <v>487</v>
      </c>
      <c r="BA243" s="204">
        <v>33.825503355704697</v>
      </c>
      <c r="BB243" s="147" t="s">
        <v>487</v>
      </c>
      <c r="BC243" s="158" t="s">
        <v>487</v>
      </c>
      <c r="BG243" s="233">
        <v>7817.7777777777774</v>
      </c>
      <c r="BH243" s="135">
        <v>438.2</v>
      </c>
      <c r="BI243" s="234">
        <v>1.99</v>
      </c>
      <c r="BJ243" s="122">
        <v>54</v>
      </c>
      <c r="BK243" s="122">
        <v>46</v>
      </c>
      <c r="BL243" s="150">
        <f>BJ243/BK243</f>
        <v>1.173913043478261</v>
      </c>
      <c r="BM243" s="206">
        <v>1.1299999999999999</v>
      </c>
      <c r="BN243" s="153">
        <f>BM243*100/AO243</f>
        <v>3.7919463087248317</v>
      </c>
      <c r="BO243" s="122" t="s">
        <v>487</v>
      </c>
      <c r="BP243" s="143">
        <v>48.947368421052637</v>
      </c>
      <c r="BQ243" s="1030">
        <v>58.46153846153846</v>
      </c>
      <c r="BR243" s="233">
        <v>35650.561797752809</v>
      </c>
      <c r="BS243" s="153">
        <f>BX243+BZ243</f>
        <v>43.4</v>
      </c>
      <c r="BT243" s="158">
        <v>72.900000000000006</v>
      </c>
      <c r="BU243" s="158">
        <v>13174</v>
      </c>
      <c r="BV243" s="153">
        <f>100-BT243</f>
        <v>27.099999999999994</v>
      </c>
      <c r="BW243" s="1039">
        <f>BY243+CA243+CC243</f>
        <v>42.311999999999998</v>
      </c>
      <c r="BX243" s="158">
        <v>20.7</v>
      </c>
      <c r="BY243" s="145">
        <f>BX243*AP243/100</f>
        <v>8.9009999999999998</v>
      </c>
      <c r="BZ243" s="158">
        <v>22.7</v>
      </c>
      <c r="CA243" s="145">
        <f>BZ243*AP243/100</f>
        <v>9.761000000000001</v>
      </c>
      <c r="CB243" s="158">
        <v>55</v>
      </c>
      <c r="CC243" s="145">
        <f>CB243*AP243/100</f>
        <v>23.65</v>
      </c>
      <c r="CD243" s="153">
        <v>0.94</v>
      </c>
      <c r="CE243" s="151"/>
      <c r="CF243" s="151"/>
      <c r="CG243" s="151"/>
      <c r="CH243" s="151"/>
      <c r="CI243" s="151"/>
      <c r="CJ243" s="151">
        <v>78.599999999999994</v>
      </c>
      <c r="CK243" s="151">
        <v>6041</v>
      </c>
      <c r="CL243" s="143">
        <f>BX243/BZ243</f>
        <v>0.91189427312775329</v>
      </c>
      <c r="CM243" s="145"/>
      <c r="CN243" s="145"/>
      <c r="CO243" s="145"/>
      <c r="CT243" s="149">
        <v>42.5</v>
      </c>
      <c r="CU243" s="236"/>
      <c r="CV243" s="236"/>
      <c r="CW243" s="145"/>
      <c r="CX243" s="145"/>
      <c r="CZ243" s="145"/>
      <c r="DB243" s="237" t="s">
        <v>300</v>
      </c>
      <c r="DE243" s="125"/>
      <c r="DF243" s="125"/>
      <c r="DG243" s="125"/>
      <c r="DH243" s="414"/>
      <c r="DI243" s="125" t="s">
        <v>515</v>
      </c>
      <c r="DJ243" s="267" t="s">
        <v>507</v>
      </c>
      <c r="DK243" s="166">
        <v>2</v>
      </c>
      <c r="DL243" s="166"/>
      <c r="DM243" s="166" t="s">
        <v>476</v>
      </c>
      <c r="DN243" s="164">
        <v>0</v>
      </c>
      <c r="DO243" s="166">
        <v>0</v>
      </c>
      <c r="DP243" s="1275">
        <v>43640</v>
      </c>
      <c r="DQ243" s="166"/>
      <c r="DR243" s="165" t="s">
        <v>490</v>
      </c>
      <c r="DS243" s="125" t="s">
        <v>490</v>
      </c>
      <c r="DT243" s="125" t="s">
        <v>490</v>
      </c>
      <c r="DU243" s="125" t="s">
        <v>490</v>
      </c>
      <c r="DV243" s="125" t="s">
        <v>490</v>
      </c>
      <c r="DW243" s="125" t="s">
        <v>490</v>
      </c>
      <c r="DX243" s="125" t="s">
        <v>490</v>
      </c>
      <c r="DY243" s="125" t="s">
        <v>490</v>
      </c>
      <c r="DZ243" s="125" t="s">
        <v>490</v>
      </c>
      <c r="EA243" s="125" t="s">
        <v>490</v>
      </c>
      <c r="EB243" s="122" t="s">
        <v>490</v>
      </c>
      <c r="EC243" s="242"/>
      <c r="ED243" s="242"/>
      <c r="EE243" s="166">
        <v>10</v>
      </c>
      <c r="EF243" s="166">
        <v>10</v>
      </c>
      <c r="EG243" s="166">
        <v>2</v>
      </c>
      <c r="EH243" s="166">
        <v>0</v>
      </c>
      <c r="EI243" s="166">
        <v>160</v>
      </c>
      <c r="EJ243" s="166">
        <v>95</v>
      </c>
      <c r="EK243" s="167">
        <v>37.1</v>
      </c>
      <c r="EL243" s="374">
        <v>3</v>
      </c>
      <c r="EM243" s="166"/>
      <c r="EN243" s="166">
        <v>3</v>
      </c>
      <c r="EO243" s="166">
        <v>2</v>
      </c>
      <c r="EP243" s="242"/>
      <c r="EQ243" s="176"/>
      <c r="ER243" s="559">
        <v>11149</v>
      </c>
      <c r="ES243" s="548">
        <v>75</v>
      </c>
      <c r="ET243" s="548">
        <v>30273</v>
      </c>
      <c r="EU243" s="548">
        <v>4000</v>
      </c>
      <c r="EV243" s="548">
        <v>38220</v>
      </c>
      <c r="EW243" s="549">
        <v>1172</v>
      </c>
      <c r="EX243" s="550">
        <f>EW243/EU243*EV243/ES243</f>
        <v>149.31279999999998</v>
      </c>
      <c r="EY243" s="511">
        <f>L243*EX243</f>
        <v>1493.1279999999997</v>
      </c>
      <c r="EZ243" s="540"/>
      <c r="FA243" s="175"/>
      <c r="FB243" s="352"/>
      <c r="FC243" s="175"/>
      <c r="FD243" s="564"/>
      <c r="FE243" s="551"/>
      <c r="FF243" s="551"/>
      <c r="FG243" s="566"/>
      <c r="FH243" s="614"/>
      <c r="FI243" s="518"/>
      <c r="FJ243" s="519"/>
      <c r="FK243" s="1017"/>
      <c r="FL243" s="133"/>
      <c r="FM243" s="122"/>
      <c r="FN243" s="213">
        <f>AC243/1000</f>
        <v>0.13700000000000001</v>
      </c>
      <c r="FP243" s="141">
        <f>EW243*100/ET243</f>
        <v>3.8714365936643214</v>
      </c>
      <c r="FQ243" s="247">
        <f>EX243/1000</f>
        <v>0.14931279999999997</v>
      </c>
      <c r="FR243" s="222"/>
      <c r="FS243" s="222"/>
      <c r="FT243" s="223"/>
      <c r="FU243" s="223"/>
      <c r="FV243" s="223"/>
      <c r="FW243" s="166">
        <v>0</v>
      </c>
      <c r="FX243" s="166">
        <v>7</v>
      </c>
      <c r="FY243" s="166">
        <v>1</v>
      </c>
      <c r="FZ243" s="345"/>
      <c r="GA243" s="166">
        <v>0</v>
      </c>
      <c r="GB243" s="345"/>
      <c r="GC243" s="242"/>
      <c r="GD243" s="166">
        <v>1</v>
      </c>
      <c r="GE243" s="375">
        <v>43640</v>
      </c>
      <c r="GF243" s="345" t="s">
        <v>1521</v>
      </c>
      <c r="GG243" s="166"/>
      <c r="GH243" s="345"/>
      <c r="GI243" s="242" t="s">
        <v>923</v>
      </c>
      <c r="GJ243" s="1278">
        <f t="shared" ref="GJ243:GJ248" si="127">DATEDIF(DP243,GK243,"m")</f>
        <v>0</v>
      </c>
      <c r="GK243" s="1279">
        <v>43640</v>
      </c>
      <c r="GL243" s="1280" t="s">
        <v>1534</v>
      </c>
      <c r="GM243" s="177"/>
      <c r="GN243" s="1147"/>
      <c r="GO243" s="874"/>
      <c r="GP243" s="876">
        <v>0.4671132954140671</v>
      </c>
      <c r="GQ243" s="874"/>
      <c r="GR243" s="1092"/>
      <c r="GS243" s="1092"/>
      <c r="GT243" s="1092"/>
      <c r="GU243" s="875"/>
      <c r="GV243" s="166"/>
      <c r="GW243" s="166"/>
      <c r="GX243" s="166"/>
      <c r="GY243" s="166"/>
      <c r="GZ243" s="166"/>
      <c r="HA243" s="166"/>
      <c r="HB243" s="166"/>
      <c r="HC243" s="166"/>
      <c r="HD243" s="166"/>
      <c r="HE243" s="166"/>
      <c r="HF243" s="166"/>
      <c r="HG243" s="166"/>
      <c r="HH243" s="166"/>
      <c r="HI243" s="1050"/>
      <c r="HJ243" s="1050"/>
      <c r="HK243" s="1050"/>
      <c r="HL243" s="1050"/>
      <c r="HM243" s="1050"/>
      <c r="HN243" s="1050"/>
      <c r="HO243" s="1051"/>
      <c r="HP243" s="1051"/>
      <c r="HQ243" s="1050"/>
      <c r="HR243" s="1050"/>
      <c r="HS243" s="1050"/>
      <c r="HT243" s="1050"/>
      <c r="HU243" s="1050"/>
      <c r="HV243" s="1050"/>
      <c r="HW243" s="1050"/>
      <c r="HX243" s="1050"/>
      <c r="HY243" s="1050"/>
      <c r="HZ243" s="1050"/>
      <c r="IA243" s="1050"/>
      <c r="IB243" s="1051"/>
      <c r="IC243" s="1050"/>
      <c r="ID243" s="1050"/>
      <c r="IE243" s="1050"/>
      <c r="IF243" s="1050"/>
      <c r="IG243" s="1050"/>
      <c r="IH243" s="1050"/>
      <c r="II243" s="1050"/>
      <c r="IJ243" s="1050"/>
      <c r="IK243" s="1051"/>
      <c r="IL243" s="1050"/>
      <c r="IM243" s="1050"/>
      <c r="IN243" s="1051"/>
      <c r="IO243" s="1050"/>
      <c r="IP243" s="1050"/>
      <c r="IQ243" s="1050"/>
      <c r="IR243" s="1050"/>
      <c r="IS243" s="1050"/>
      <c r="IT243" s="1051"/>
      <c r="IU243" s="1050"/>
      <c r="IV243" s="1050"/>
      <c r="IW243" s="1050"/>
      <c r="IX243" s="1050"/>
      <c r="IY243" s="1050"/>
      <c r="IZ243" s="1050"/>
      <c r="JA243" s="1050"/>
      <c r="JB243" s="1050"/>
      <c r="JC243" s="1050"/>
      <c r="JD243" s="1050"/>
      <c r="JE243" s="1050"/>
      <c r="JF243" s="1050"/>
      <c r="JG243" s="166"/>
      <c r="JH243" s="166"/>
      <c r="JI243" s="166"/>
      <c r="JJ243" s="993"/>
      <c r="JK243" s="993"/>
      <c r="JL243" s="993"/>
      <c r="JM243" s="993"/>
      <c r="JN243" s="993"/>
      <c r="JO243" s="993"/>
      <c r="JP243" s="993"/>
      <c r="JQ243" s="993"/>
      <c r="JR243" s="993"/>
      <c r="JS243" s="993"/>
      <c r="JT243" s="993"/>
      <c r="JU243" s="993"/>
      <c r="JV243" s="993"/>
      <c r="JW243" s="993"/>
      <c r="JX243" s="993"/>
      <c r="JY243" s="993"/>
      <c r="JZ243" s="993"/>
      <c r="KA243" s="993"/>
      <c r="KB243" s="993"/>
      <c r="KC243" s="993"/>
      <c r="KD243" s="993"/>
      <c r="KE243" s="993"/>
      <c r="KF243" s="993"/>
      <c r="KG243" s="993"/>
      <c r="KH243" s="993"/>
      <c r="KI243" s="993"/>
      <c r="KJ243" s="993"/>
      <c r="KK243" s="993"/>
      <c r="KL243" s="993"/>
      <c r="KM243" s="993"/>
      <c r="KN243" s="993"/>
      <c r="KO243" s="993"/>
      <c r="KP243" s="993"/>
      <c r="KQ243" s="993"/>
      <c r="KR243" s="993"/>
      <c r="KS243" s="993"/>
      <c r="KT243" s="993"/>
      <c r="KU243" s="993"/>
      <c r="KV243" s="993"/>
      <c r="KW243" s="993"/>
      <c r="KX243" s="993"/>
      <c r="KY243" s="993"/>
      <c r="KZ243" s="993"/>
      <c r="LA243" s="993"/>
      <c r="LB243" s="993"/>
      <c r="LC243" s="993"/>
      <c r="LD243" s="993"/>
      <c r="LE243" s="874"/>
      <c r="LF243" s="1446"/>
      <c r="LG243" s="1446"/>
      <c r="LH243" s="1446"/>
      <c r="LI243" s="1446"/>
      <c r="LJ243" s="1446"/>
      <c r="LK243" s="1446"/>
      <c r="LL243" s="1446"/>
      <c r="LM243" s="1446"/>
      <c r="LN243" s="1446"/>
      <c r="LO243" s="1446"/>
      <c r="LP243" s="1446"/>
      <c r="LQ243" s="1446"/>
      <c r="LR243" s="175"/>
      <c r="LS243" s="175"/>
      <c r="LT243" s="175"/>
      <c r="LU243" s="175"/>
      <c r="LV243" s="175"/>
      <c r="LW243" s="175"/>
      <c r="LX243" s="175"/>
      <c r="LY243" s="183"/>
      <c r="LZ243" s="183"/>
    </row>
    <row r="244" spans="1:338" ht="14.45" hidden="1" customHeight="1">
      <c r="A244" s="122">
        <v>160</v>
      </c>
      <c r="B244" s="122">
        <f>COUNTIFS($D$3:D244,D244,$F$3:F244,F244)</f>
        <v>1</v>
      </c>
      <c r="C244" s="184">
        <v>10729</v>
      </c>
      <c r="D244" s="398" t="s">
        <v>1632</v>
      </c>
      <c r="E244" s="188" t="s">
        <v>1129</v>
      </c>
      <c r="F244" s="187">
        <v>5705020321</v>
      </c>
      <c r="G244" s="125">
        <v>62</v>
      </c>
      <c r="H244" s="398" t="s">
        <v>1633</v>
      </c>
      <c r="I244" s="389" t="s">
        <v>1634</v>
      </c>
      <c r="J244" s="751" t="s">
        <v>1501</v>
      </c>
      <c r="K244" s="188" t="s">
        <v>478</v>
      </c>
      <c r="L244" s="125">
        <v>11</v>
      </c>
      <c r="M244" s="188">
        <v>1</v>
      </c>
      <c r="N244" s="188" t="s">
        <v>684</v>
      </c>
      <c r="O244" s="125"/>
      <c r="P244" s="125" t="s">
        <v>1628</v>
      </c>
      <c r="Q244" s="997"/>
      <c r="R244" s="997"/>
      <c r="S244" s="378"/>
      <c r="T244" s="378"/>
      <c r="U244" s="378"/>
      <c r="V244" s="379" t="s">
        <v>1183</v>
      </c>
      <c r="W244" s="546"/>
      <c r="X244" s="378"/>
      <c r="Y244" s="324"/>
      <c r="Z244" s="1007"/>
      <c r="AA244" s="225" t="s">
        <v>965</v>
      </c>
      <c r="AB244" s="125"/>
      <c r="AC244" s="1014">
        <v>167</v>
      </c>
      <c r="AD244" s="1100">
        <v>1800</v>
      </c>
      <c r="AE244" s="1014" t="s">
        <v>484</v>
      </c>
      <c r="AF244" s="1014" t="s">
        <v>484</v>
      </c>
      <c r="AG244" s="1018" t="s">
        <v>768</v>
      </c>
      <c r="AH244" s="1014">
        <v>200</v>
      </c>
      <c r="AO244" s="1024">
        <v>9.4</v>
      </c>
      <c r="AP244" s="137">
        <v>89.2</v>
      </c>
      <c r="AQ244" s="138">
        <v>1.3</v>
      </c>
      <c r="AR244" s="139">
        <f t="shared" si="123"/>
        <v>99.9</v>
      </c>
      <c r="AS244" s="140">
        <f t="shared" si="124"/>
        <v>0.10538116591928251</v>
      </c>
      <c r="AT244" s="141">
        <f t="shared" si="125"/>
        <v>0.13699551569506727</v>
      </c>
      <c r="AU244" s="142">
        <f t="shared" si="126"/>
        <v>0.10386740331491713</v>
      </c>
      <c r="AV244" s="143">
        <v>8.4694000000000003</v>
      </c>
      <c r="AW244" s="143">
        <f>95-AY244</f>
        <v>90.1</v>
      </c>
      <c r="AX244" s="144">
        <v>0.46060000000000001</v>
      </c>
      <c r="AY244" s="143">
        <v>4.9000000000000004</v>
      </c>
      <c r="AZ244" s="122" t="s">
        <v>487</v>
      </c>
      <c r="BA244" s="204">
        <v>10</v>
      </c>
      <c r="BB244" s="147" t="s">
        <v>487</v>
      </c>
      <c r="BC244" s="158">
        <v>0</v>
      </c>
      <c r="BG244" s="233">
        <v>5020.5</v>
      </c>
      <c r="BH244" s="122" t="s">
        <v>487</v>
      </c>
      <c r="BI244" s="234" t="s">
        <v>487</v>
      </c>
      <c r="BJ244" s="122">
        <v>56.9</v>
      </c>
      <c r="BK244" s="122">
        <v>43.1</v>
      </c>
      <c r="BL244" s="150">
        <f>BJ244/BK244</f>
        <v>1.3201856148491879</v>
      </c>
      <c r="BM244" s="206">
        <v>0.1</v>
      </c>
      <c r="BN244" s="153">
        <f>BM244*100/AO244</f>
        <v>1.0638297872340425</v>
      </c>
      <c r="BO244" s="122" t="s">
        <v>487</v>
      </c>
      <c r="BP244" s="143">
        <v>42.765957446808514</v>
      </c>
      <c r="BQ244" s="991">
        <v>69.5</v>
      </c>
      <c r="BR244" s="233">
        <v>49680</v>
      </c>
      <c r="BS244" s="153">
        <f>BX244+BZ244</f>
        <v>71.7</v>
      </c>
      <c r="BT244" s="158">
        <v>95</v>
      </c>
      <c r="BU244" s="158">
        <v>14054</v>
      </c>
      <c r="BV244" s="153">
        <f>100-BT244</f>
        <v>5</v>
      </c>
      <c r="BW244" s="1039">
        <f>BY244+CA244+CC244</f>
        <v>84.650800000000004</v>
      </c>
      <c r="BX244" s="158">
        <v>57.5</v>
      </c>
      <c r="BY244" s="145">
        <f>BX244*AP244/100</f>
        <v>51.29</v>
      </c>
      <c r="BZ244" s="158">
        <v>14.2</v>
      </c>
      <c r="CA244" s="145">
        <f>BZ244*AP244/100</f>
        <v>12.666399999999999</v>
      </c>
      <c r="CB244" s="158">
        <v>23.2</v>
      </c>
      <c r="CC244" s="145">
        <f>CB244*AP244/100</f>
        <v>20.694400000000002</v>
      </c>
      <c r="CD244" s="158">
        <v>0.3</v>
      </c>
      <c r="CL244" s="157">
        <f>BX244/BZ244</f>
        <v>4.0492957746478879</v>
      </c>
      <c r="CM244" s="145"/>
      <c r="CN244" s="145"/>
      <c r="CO244" s="145"/>
      <c r="CT244" s="145">
        <v>87.9</v>
      </c>
      <c r="CU244" s="236"/>
      <c r="CV244" s="236"/>
      <c r="CW244" s="145"/>
      <c r="CX244" s="145"/>
      <c r="CZ244" s="145"/>
      <c r="DA244" s="209">
        <v>3</v>
      </c>
      <c r="DB244" s="237" t="s">
        <v>488</v>
      </c>
      <c r="DC244" s="383"/>
      <c r="DE244" s="125"/>
      <c r="DF244" s="125"/>
      <c r="DG244" s="125"/>
      <c r="DH244" s="414"/>
      <c r="DI244" s="125" t="s">
        <v>489</v>
      </c>
      <c r="DJ244" s="361" t="s">
        <v>485</v>
      </c>
      <c r="DK244" s="166">
        <v>2</v>
      </c>
      <c r="DL244" s="166"/>
      <c r="DM244" s="166" t="s">
        <v>843</v>
      </c>
      <c r="DN244" s="164">
        <v>0</v>
      </c>
      <c r="DO244" s="166">
        <v>0</v>
      </c>
      <c r="DP244" s="1275">
        <v>43584</v>
      </c>
      <c r="DQ244" s="166"/>
      <c r="DR244" s="165" t="s">
        <v>490</v>
      </c>
      <c r="DS244" s="125" t="s">
        <v>490</v>
      </c>
      <c r="DT244" s="125" t="s">
        <v>490</v>
      </c>
      <c r="DU244" s="125" t="s">
        <v>490</v>
      </c>
      <c r="DV244" s="125" t="s">
        <v>490</v>
      </c>
      <c r="DW244" s="125" t="s">
        <v>490</v>
      </c>
      <c r="DX244" s="125" t="s">
        <v>490</v>
      </c>
      <c r="DY244" s="125" t="s">
        <v>490</v>
      </c>
      <c r="DZ244" s="125" t="s">
        <v>490</v>
      </c>
      <c r="EA244" s="125" t="s">
        <v>490</v>
      </c>
      <c r="EC244" s="242"/>
      <c r="ED244" s="242"/>
      <c r="EE244" s="166">
        <v>11</v>
      </c>
      <c r="EF244" s="166">
        <v>10</v>
      </c>
      <c r="EG244" s="166">
        <v>2</v>
      </c>
      <c r="EH244" s="166">
        <v>0</v>
      </c>
      <c r="EI244" s="166">
        <v>170</v>
      </c>
      <c r="EJ244" s="166">
        <v>85</v>
      </c>
      <c r="EK244" s="167">
        <v>29.4</v>
      </c>
      <c r="EL244" s="374">
        <v>2</v>
      </c>
      <c r="EM244" s="166"/>
      <c r="EN244" s="166">
        <v>3</v>
      </c>
      <c r="EO244" s="166">
        <v>2</v>
      </c>
      <c r="EP244" s="242"/>
      <c r="EQ244" s="176"/>
      <c r="ER244" s="559">
        <v>10729</v>
      </c>
      <c r="ES244" s="548">
        <v>75</v>
      </c>
      <c r="ET244" s="548">
        <v>9499</v>
      </c>
      <c r="EU244" s="548">
        <v>4000</v>
      </c>
      <c r="EV244" s="548">
        <v>38220</v>
      </c>
      <c r="EW244" s="549">
        <v>1186</v>
      </c>
      <c r="EX244" s="550">
        <f>EW244/EU244*EV244/ES244</f>
        <v>151.09639999999999</v>
      </c>
      <c r="EY244" s="511">
        <f>L244*EX244</f>
        <v>1662.0603999999998</v>
      </c>
      <c r="EZ244" s="540"/>
      <c r="FA244" s="175"/>
      <c r="FB244" s="352"/>
      <c r="FC244" s="175"/>
      <c r="FD244" s="564"/>
      <c r="FE244" s="551"/>
      <c r="FF244" s="551"/>
      <c r="FG244" s="566"/>
      <c r="FH244" s="614"/>
      <c r="FI244" s="518"/>
      <c r="FJ244" s="519"/>
      <c r="FK244" s="1017"/>
      <c r="FL244" s="1009"/>
      <c r="FM244" s="122"/>
      <c r="FN244" s="213">
        <f>AC244/1000</f>
        <v>0.16700000000000001</v>
      </c>
      <c r="FP244" s="141">
        <f>EW244*100/ET244</f>
        <v>12.485524792083377</v>
      </c>
      <c r="FQ244" s="247">
        <f>EX244/1000</f>
        <v>0.15109639999999999</v>
      </c>
      <c r="FR244" s="222"/>
      <c r="FS244" s="222"/>
      <c r="FT244" s="223"/>
      <c r="FU244" s="223"/>
      <c r="FV244" s="223"/>
      <c r="FW244" s="166">
        <v>0</v>
      </c>
      <c r="FX244" s="166">
        <v>6</v>
      </c>
      <c r="FY244" s="166">
        <v>0</v>
      </c>
      <c r="FZ244" s="345"/>
      <c r="GA244" s="166">
        <v>0</v>
      </c>
      <c r="GB244" s="345"/>
      <c r="GC244" s="242"/>
      <c r="GD244" s="166">
        <v>1</v>
      </c>
      <c r="GE244" s="375">
        <v>43584</v>
      </c>
      <c r="GF244" s="345" t="s">
        <v>1521</v>
      </c>
      <c r="GG244" s="166"/>
      <c r="GH244" s="345"/>
      <c r="GI244" s="242" t="s">
        <v>951</v>
      </c>
      <c r="GJ244" s="1278">
        <f t="shared" si="127"/>
        <v>0</v>
      </c>
      <c r="GK244" s="1279">
        <v>43584</v>
      </c>
      <c r="GL244" s="1280" t="s">
        <v>1534</v>
      </c>
      <c r="GM244" s="177"/>
      <c r="GN244" s="1147"/>
      <c r="GO244" s="166"/>
      <c r="GP244" s="179">
        <v>0.12006040490512498</v>
      </c>
      <c r="GQ244" s="166"/>
      <c r="GR244" s="1050"/>
      <c r="GS244" s="166"/>
      <c r="GT244" s="1050"/>
      <c r="GU244" s="266"/>
      <c r="GV244" s="166"/>
      <c r="GW244" s="166"/>
      <c r="GX244" s="166"/>
      <c r="GY244" s="166"/>
      <c r="GZ244" s="166"/>
      <c r="HA244" s="166"/>
      <c r="HB244" s="166"/>
      <c r="HC244" s="166"/>
      <c r="HD244" s="166"/>
      <c r="HE244" s="166"/>
      <c r="HF244" s="166"/>
      <c r="HG244" s="166"/>
      <c r="HH244" s="166"/>
      <c r="HI244" s="1050"/>
      <c r="HJ244" s="1050"/>
      <c r="HK244" s="1050"/>
      <c r="HL244" s="1050"/>
      <c r="HM244" s="1050"/>
      <c r="HN244" s="1050"/>
      <c r="HO244" s="1051"/>
      <c r="HP244" s="1051"/>
      <c r="HQ244" s="1050"/>
      <c r="HR244" s="1050"/>
      <c r="HS244" s="1050"/>
      <c r="HT244" s="1050"/>
      <c r="HU244" s="1050"/>
      <c r="HV244" s="1050"/>
      <c r="HW244" s="1050"/>
      <c r="HX244" s="1050"/>
      <c r="HY244" s="1050"/>
      <c r="HZ244" s="1050"/>
      <c r="IA244" s="1050"/>
      <c r="IB244" s="1051"/>
      <c r="IC244" s="1050"/>
      <c r="ID244" s="1050"/>
      <c r="IE244" s="1050"/>
      <c r="IF244" s="1050"/>
      <c r="IG244" s="1050"/>
      <c r="IH244" s="1050"/>
      <c r="II244" s="1050"/>
      <c r="IJ244" s="1050"/>
      <c r="IK244" s="1051"/>
      <c r="IL244" s="1050"/>
      <c r="IM244" s="1050"/>
      <c r="IN244" s="1051"/>
      <c r="IO244" s="1050"/>
      <c r="IP244" s="1050"/>
      <c r="IQ244" s="1050"/>
      <c r="IR244" s="1050"/>
      <c r="IS244" s="1050"/>
      <c r="IT244" s="1051"/>
      <c r="IU244" s="1050"/>
      <c r="IV244" s="1050"/>
      <c r="IW244" s="1050"/>
      <c r="IX244" s="1050"/>
      <c r="IY244" s="1050"/>
      <c r="IZ244" s="1050"/>
      <c r="JA244" s="1050"/>
      <c r="JB244" s="1050"/>
      <c r="JC244" s="1050"/>
      <c r="JD244" s="1050"/>
      <c r="JE244" s="1050"/>
      <c r="JF244" s="1050"/>
      <c r="JG244" s="166"/>
      <c r="JH244" s="166"/>
      <c r="JI244" s="166"/>
      <c r="JJ244" s="993"/>
      <c r="JK244" s="993"/>
      <c r="JL244" s="993"/>
      <c r="JM244" s="993"/>
      <c r="JN244" s="993"/>
      <c r="JO244" s="993"/>
      <c r="JP244" s="993"/>
      <c r="JQ244" s="993"/>
      <c r="JR244" s="993"/>
      <c r="JS244" s="993"/>
      <c r="JT244" s="993"/>
      <c r="JU244" s="993"/>
      <c r="JV244" s="993"/>
      <c r="JW244" s="993"/>
      <c r="JX244" s="993"/>
      <c r="JY244" s="993"/>
      <c r="JZ244" s="993"/>
      <c r="KA244" s="993"/>
      <c r="KB244" s="993"/>
      <c r="KC244" s="993"/>
      <c r="KD244" s="993"/>
      <c r="KE244" s="993"/>
      <c r="KF244" s="993"/>
      <c r="KG244" s="993"/>
      <c r="KH244" s="993"/>
      <c r="KI244" s="993"/>
      <c r="KJ244" s="993"/>
      <c r="KK244" s="993"/>
      <c r="KL244" s="993"/>
      <c r="KM244" s="993"/>
      <c r="KN244" s="993"/>
      <c r="KO244" s="993"/>
      <c r="KP244" s="993"/>
      <c r="KQ244" s="993"/>
      <c r="KR244" s="993"/>
      <c r="KS244" s="993"/>
      <c r="KT244" s="993"/>
      <c r="KU244" s="993"/>
      <c r="KV244" s="993"/>
      <c r="KW244" s="993"/>
      <c r="KX244" s="993"/>
      <c r="KY244" s="993"/>
      <c r="KZ244" s="993"/>
      <c r="LA244" s="993"/>
      <c r="LB244" s="993"/>
      <c r="LC244" s="993"/>
      <c r="LD244" s="993"/>
      <c r="LE244" s="166"/>
      <c r="LF244" s="345"/>
      <c r="LG244" s="345"/>
      <c r="LH244" s="345"/>
      <c r="LI244" s="345"/>
      <c r="LJ244" s="345"/>
      <c r="LK244" s="345"/>
      <c r="LL244" s="345"/>
      <c r="LM244" s="345"/>
      <c r="LN244" s="345"/>
      <c r="LO244" s="345"/>
      <c r="LP244" s="345"/>
      <c r="LQ244" s="345"/>
      <c r="LR244" s="175"/>
      <c r="LS244" s="175"/>
      <c r="LT244" s="175"/>
      <c r="LU244" s="175"/>
      <c r="LV244" s="175"/>
      <c r="LW244" s="175"/>
      <c r="LX244" s="175"/>
      <c r="LY244" s="183"/>
      <c r="LZ244" s="183"/>
    </row>
    <row r="245" spans="1:338" ht="14.45" hidden="1" customHeight="1">
      <c r="A245" s="122">
        <v>217</v>
      </c>
      <c r="B245" s="122">
        <f>COUNTIFS($D$3:D245,D245,$F$3:F245,F245)</f>
        <v>1</v>
      </c>
      <c r="C245" s="686">
        <v>7038</v>
      </c>
      <c r="D245" s="422" t="s">
        <v>970</v>
      </c>
      <c r="E245" s="225" t="s">
        <v>829</v>
      </c>
      <c r="F245" s="521">
        <v>5754021075</v>
      </c>
      <c r="G245" s="125">
        <v>60</v>
      </c>
      <c r="H245" s="422" t="s">
        <v>672</v>
      </c>
      <c r="I245" s="269" t="s">
        <v>1568</v>
      </c>
      <c r="J245" s="376" t="s">
        <v>1501</v>
      </c>
      <c r="K245" s="352" t="s">
        <v>478</v>
      </c>
      <c r="L245" s="225">
        <v>1</v>
      </c>
      <c r="M245" s="225">
        <v>9</v>
      </c>
      <c r="N245" s="225"/>
      <c r="O245" s="225"/>
      <c r="P245" s="192" t="s">
        <v>1588</v>
      </c>
      <c r="Q245" s="997"/>
      <c r="R245" s="997"/>
      <c r="S245" s="197" t="s">
        <v>550</v>
      </c>
      <c r="T245" s="195" t="s">
        <v>481</v>
      </c>
      <c r="U245" s="196" t="s">
        <v>660</v>
      </c>
      <c r="V245" s="197" t="s">
        <v>481</v>
      </c>
      <c r="W245" s="677" t="s">
        <v>483</v>
      </c>
      <c r="X245" s="197" t="s">
        <v>484</v>
      </c>
      <c r="Y245" s="197" t="s">
        <v>653</v>
      </c>
      <c r="Z245" s="1097"/>
      <c r="AA245" s="200"/>
      <c r="AB245" s="301" t="s">
        <v>481</v>
      </c>
      <c r="AC245" s="994"/>
      <c r="AD245" s="994"/>
      <c r="AE245" s="994"/>
      <c r="AF245" s="994"/>
      <c r="AG245" s="1154" t="s">
        <v>1589</v>
      </c>
      <c r="AH245" s="991"/>
      <c r="AI245" s="122">
        <v>78.5</v>
      </c>
      <c r="AJ245" s="122">
        <v>92.5</v>
      </c>
      <c r="AK245" s="134">
        <v>72.612499999999997</v>
      </c>
      <c r="AL245" s="122">
        <v>72618</v>
      </c>
      <c r="AM245" s="135">
        <v>290.47199999999998</v>
      </c>
      <c r="AN245" s="122">
        <v>4</v>
      </c>
      <c r="AO245" s="1021">
        <v>78.5</v>
      </c>
      <c r="AP245" s="137">
        <v>10.6</v>
      </c>
      <c r="AQ245" s="138">
        <v>10.199999999999999</v>
      </c>
      <c r="AR245" s="139">
        <f t="shared" si="123"/>
        <v>99.3</v>
      </c>
      <c r="AS245" s="140">
        <f t="shared" si="124"/>
        <v>7.4056603773584913</v>
      </c>
      <c r="AT245" s="141">
        <f t="shared" si="125"/>
        <v>75.537735849056602</v>
      </c>
      <c r="AU245" s="142">
        <f t="shared" si="126"/>
        <v>3.7740384615384621</v>
      </c>
      <c r="AV245" s="143">
        <v>69.141599999999968</v>
      </c>
      <c r="AW245" s="145">
        <f>AV245*100/AO245</f>
        <v>88.078471337579586</v>
      </c>
      <c r="AX245" s="144">
        <f>AY245*AO245/100</f>
        <v>5.4334000000000255</v>
      </c>
      <c r="AY245" s="143">
        <f>95-AW245</f>
        <v>6.921528662420414</v>
      </c>
      <c r="AZ245" s="338"/>
      <c r="BA245" s="204"/>
      <c r="BB245" s="305">
        <v>8.3000000000000004E-2</v>
      </c>
      <c r="BC245" s="148"/>
      <c r="BD245" s="148"/>
      <c r="BG245" s="145"/>
      <c r="BI245" s="234"/>
      <c r="BJ245" s="143">
        <v>46.7</v>
      </c>
      <c r="BK245" s="143">
        <v>52.5</v>
      </c>
      <c r="BL245" s="150">
        <v>0.88888888888888895</v>
      </c>
      <c r="BM245" s="151" t="s">
        <v>487</v>
      </c>
      <c r="BN245" s="122" t="s">
        <v>487</v>
      </c>
      <c r="BO245" s="149" t="s">
        <v>487</v>
      </c>
      <c r="BP245" s="152">
        <v>96.4</v>
      </c>
      <c r="BQ245" s="1048">
        <v>99.8</v>
      </c>
      <c r="BR245" s="218">
        <v>60717.142857142862</v>
      </c>
      <c r="BS245" s="153"/>
      <c r="BT245" s="152"/>
      <c r="BU245" s="218"/>
      <c r="BV245" s="152"/>
      <c r="BW245" s="1039"/>
      <c r="BX245" s="152"/>
      <c r="BY245" s="145"/>
      <c r="BZ245" s="152"/>
      <c r="CA245" s="145"/>
      <c r="CB245" s="152"/>
      <c r="CC245" s="145"/>
      <c r="CD245" s="208"/>
      <c r="CE245" s="264"/>
      <c r="CF245" s="265"/>
      <c r="CG245" s="264"/>
      <c r="CH245" s="265"/>
      <c r="CI245" s="264"/>
      <c r="CJ245" s="264" t="s">
        <v>487</v>
      </c>
      <c r="CK245" s="265"/>
      <c r="CM245" s="145"/>
      <c r="CN245" s="145"/>
      <c r="CO245" s="145"/>
      <c r="CP245" s="148"/>
      <c r="CT245" s="145"/>
      <c r="CU245" s="145"/>
      <c r="CV245" s="145"/>
      <c r="CW245" s="145"/>
      <c r="CX245" s="145"/>
      <c r="CY245" s="158"/>
      <c r="CZ245" s="145"/>
      <c r="DA245" s="158">
        <v>3</v>
      </c>
      <c r="DB245" s="158" t="s">
        <v>301</v>
      </c>
      <c r="DE245" s="308"/>
      <c r="DF245" s="308"/>
      <c r="DG245" s="308"/>
      <c r="DH245" s="579"/>
      <c r="DI245" s="296" t="s">
        <v>515</v>
      </c>
      <c r="DJ245" s="865" t="s">
        <v>1589</v>
      </c>
      <c r="DK245" s="162">
        <v>1</v>
      </c>
      <c r="DL245" s="163" t="s">
        <v>1568</v>
      </c>
      <c r="DM245" s="163" t="s">
        <v>1568</v>
      </c>
      <c r="DN245" s="164">
        <v>0</v>
      </c>
      <c r="DO245" s="163">
        <v>0</v>
      </c>
      <c r="DP245" s="1276">
        <v>42984</v>
      </c>
      <c r="DQ245" s="163">
        <v>0</v>
      </c>
      <c r="DR245" s="165" t="s">
        <v>490</v>
      </c>
      <c r="DS245" s="125" t="s">
        <v>490</v>
      </c>
      <c r="DT245" s="125" t="s">
        <v>490</v>
      </c>
      <c r="DU245" s="125" t="s">
        <v>490</v>
      </c>
      <c r="DV245" s="125" t="s">
        <v>490</v>
      </c>
      <c r="DW245" s="125" t="s">
        <v>490</v>
      </c>
      <c r="DX245" s="125" t="s">
        <v>490</v>
      </c>
      <c r="DY245" s="125" t="s">
        <v>490</v>
      </c>
      <c r="DZ245" s="125" t="s">
        <v>490</v>
      </c>
      <c r="EA245" s="125" t="s">
        <v>490</v>
      </c>
      <c r="EC245" s="163">
        <v>3</v>
      </c>
      <c r="ED245" s="163">
        <v>9</v>
      </c>
      <c r="EE245" s="166">
        <v>1</v>
      </c>
      <c r="EF245" s="163">
        <v>10</v>
      </c>
      <c r="EG245" s="163">
        <v>3</v>
      </c>
      <c r="EH245" s="163">
        <v>0</v>
      </c>
      <c r="EI245" s="163">
        <v>158</v>
      </c>
      <c r="EJ245" s="163">
        <v>80</v>
      </c>
      <c r="EK245" s="167">
        <f>EJ245/(EI245*EI245*0.01*0.01)</f>
        <v>32.046146450889275</v>
      </c>
      <c r="EL245" s="163">
        <v>3</v>
      </c>
      <c r="EM245" s="168" t="s">
        <v>490</v>
      </c>
      <c r="EN245" s="163">
        <v>3</v>
      </c>
      <c r="EO245" s="163">
        <v>1</v>
      </c>
      <c r="EP245" s="163" t="s">
        <v>490</v>
      </c>
      <c r="EQ245" s="168" t="s">
        <v>490</v>
      </c>
      <c r="ER245" s="690">
        <v>7038</v>
      </c>
      <c r="ES245" s="200"/>
      <c r="ET245" s="200"/>
      <c r="EU245" s="200"/>
      <c r="EV245" s="200"/>
      <c r="EW245" s="581"/>
      <c r="EX245" s="582"/>
      <c r="EY245" s="583"/>
      <c r="EZ245" s="584">
        <v>40</v>
      </c>
      <c r="FA245" s="578">
        <v>99979</v>
      </c>
      <c r="FB245" s="200">
        <v>10</v>
      </c>
      <c r="FC245" s="600">
        <v>249.94749999999999</v>
      </c>
      <c r="FD245" s="601">
        <v>196.2087875</v>
      </c>
      <c r="FE245" s="586"/>
      <c r="FF245" s="587"/>
      <c r="FG245" s="604"/>
      <c r="FH245" s="605"/>
      <c r="FI245" s="590"/>
      <c r="FJ245" s="645" t="s">
        <v>481</v>
      </c>
      <c r="FK245" s="1154" t="s">
        <v>1589</v>
      </c>
      <c r="FL245" s="122"/>
      <c r="FM245" s="122">
        <v>78.5</v>
      </c>
      <c r="FP245" s="172">
        <v>78.5</v>
      </c>
      <c r="FQ245" s="213">
        <f>FD245/1000</f>
        <v>0.19620878750000001</v>
      </c>
      <c r="FR245" s="133"/>
      <c r="FS245" s="133"/>
      <c r="GF245" s="175"/>
      <c r="GJ245" s="1278">
        <f t="shared" si="127"/>
        <v>0</v>
      </c>
      <c r="GK245" s="1289">
        <v>42984</v>
      </c>
      <c r="GL245" s="1280" t="s">
        <v>1534</v>
      </c>
      <c r="GM245" s="177"/>
      <c r="GN245" s="1147"/>
      <c r="GR245" s="991"/>
      <c r="GS245" s="991"/>
      <c r="GT245" s="991"/>
      <c r="GU245" s="122"/>
      <c r="HI245" s="991"/>
      <c r="HJ245" s="991"/>
      <c r="HK245" s="991"/>
      <c r="HL245" s="991"/>
      <c r="HM245" s="991"/>
      <c r="HN245" s="991"/>
      <c r="HO245" s="1022"/>
      <c r="HP245" s="1022"/>
      <c r="HQ245" s="991"/>
      <c r="HR245" s="991"/>
      <c r="HS245" s="991"/>
      <c r="HT245" s="991"/>
      <c r="HU245" s="991"/>
      <c r="HV245" s="991"/>
      <c r="HW245" s="991"/>
      <c r="HX245" s="991"/>
      <c r="HY245" s="991"/>
      <c r="HZ245" s="991"/>
      <c r="IA245" s="991"/>
      <c r="IB245" s="1022"/>
      <c r="IC245" s="991"/>
      <c r="ID245" s="991"/>
      <c r="IE245" s="991"/>
      <c r="IF245" s="991"/>
      <c r="IG245" s="991"/>
      <c r="IH245" s="991"/>
      <c r="II245" s="991"/>
      <c r="IJ245" s="991"/>
      <c r="IK245" s="1022"/>
      <c r="IL245" s="991"/>
      <c r="IM245" s="991"/>
      <c r="IN245" s="1022"/>
      <c r="IO245" s="991"/>
      <c r="IP245" s="991"/>
      <c r="IQ245" s="991"/>
      <c r="IR245" s="991"/>
      <c r="IS245" s="991"/>
      <c r="IT245" s="1022"/>
      <c r="IU245" s="991"/>
      <c r="IV245" s="991"/>
      <c r="IW245" s="991"/>
      <c r="IX245" s="991"/>
      <c r="IY245" s="991"/>
      <c r="IZ245" s="991"/>
      <c r="JA245" s="991"/>
      <c r="JB245" s="991"/>
      <c r="JC245" s="991"/>
      <c r="JD245" s="991"/>
      <c r="JE245" s="991"/>
      <c r="JF245" s="991"/>
      <c r="JG245" s="125"/>
      <c r="JH245" s="125"/>
      <c r="JI245" s="125"/>
      <c r="JJ245" s="993"/>
      <c r="JK245" s="993"/>
      <c r="JL245" s="993"/>
      <c r="JM245" s="993"/>
      <c r="JN245" s="993"/>
      <c r="JO245" s="993"/>
      <c r="JP245" s="993"/>
      <c r="JQ245" s="993"/>
      <c r="JR245" s="993"/>
      <c r="JS245" s="993"/>
      <c r="JT245" s="993"/>
      <c r="JU245" s="993"/>
      <c r="JV245" s="993"/>
      <c r="JW245" s="993"/>
      <c r="JX245" s="993"/>
      <c r="JY245" s="993"/>
      <c r="JZ245" s="993"/>
      <c r="KA245" s="993"/>
      <c r="KB245" s="993"/>
      <c r="KC245" s="993"/>
      <c r="KD245" s="993"/>
      <c r="KE245" s="993"/>
      <c r="KF245" s="993"/>
      <c r="KG245" s="993"/>
      <c r="KH245" s="993"/>
      <c r="KI245" s="993"/>
      <c r="KJ245" s="993"/>
      <c r="KK245" s="993"/>
      <c r="KL245" s="993"/>
      <c r="KM245" s="993"/>
      <c r="KN245" s="993"/>
      <c r="KO245" s="993"/>
      <c r="KP245" s="993"/>
      <c r="KQ245" s="993"/>
      <c r="KR245" s="993"/>
      <c r="KS245" s="993"/>
      <c r="KT245" s="993"/>
      <c r="KU245" s="993"/>
      <c r="KV245" s="993"/>
      <c r="KW245" s="993"/>
      <c r="KX245" s="993"/>
      <c r="KY245" s="993"/>
      <c r="KZ245" s="993"/>
      <c r="LA245" s="993"/>
      <c r="LB245" s="993"/>
      <c r="LC245" s="993"/>
      <c r="LD245" s="993"/>
      <c r="LE245" s="125"/>
      <c r="LF245" s="125"/>
      <c r="LG245" s="125"/>
      <c r="LH245" s="125"/>
      <c r="LI245" s="125"/>
      <c r="LJ245" s="125"/>
      <c r="LK245" s="125"/>
      <c r="LL245" s="125"/>
      <c r="LM245" s="125"/>
      <c r="LN245" s="125"/>
      <c r="LO245" s="125"/>
      <c r="LP245" s="125"/>
      <c r="LQ245" s="125"/>
      <c r="LR245" s="175"/>
      <c r="LS245" s="175"/>
      <c r="LT245" s="175"/>
      <c r="LU245" s="175"/>
      <c r="LV245" s="175"/>
      <c r="LW245" s="175"/>
      <c r="LX245" s="175"/>
      <c r="LY245" s="183"/>
      <c r="LZ245" s="183"/>
    </row>
    <row r="246" spans="1:338" ht="14.45" hidden="1" customHeight="1">
      <c r="A246" s="122">
        <v>293</v>
      </c>
      <c r="B246" s="122">
        <f>COUNTIFS($D$3:D246,D246,$F$3:F246,F246)</f>
        <v>1</v>
      </c>
      <c r="C246" s="184">
        <v>11750</v>
      </c>
      <c r="D246" s="398" t="s">
        <v>1698</v>
      </c>
      <c r="E246" s="188" t="s">
        <v>1222</v>
      </c>
      <c r="F246" s="188">
        <v>5757191759</v>
      </c>
      <c r="G246" s="125">
        <f>LEFT(H246,4)-CONCATENATE(IF(LEFT(F246, 2)&lt;MID(H246, 3, 4), 20, 19),LEFT(F246,2))</f>
        <v>62</v>
      </c>
      <c r="H246" s="398" t="s">
        <v>1699</v>
      </c>
      <c r="I246" s="389" t="s">
        <v>843</v>
      </c>
      <c r="J246" s="751" t="s">
        <v>1501</v>
      </c>
      <c r="K246" s="188" t="s">
        <v>478</v>
      </c>
      <c r="L246" s="125">
        <v>5</v>
      </c>
      <c r="M246" s="188">
        <v>2</v>
      </c>
      <c r="N246" s="188" t="s">
        <v>684</v>
      </c>
      <c r="O246" s="125"/>
      <c r="P246" s="125" t="s">
        <v>1692</v>
      </c>
      <c r="Q246" s="553"/>
      <c r="R246" s="553"/>
      <c r="S246" s="186"/>
      <c r="T246" s="425" t="s">
        <v>974</v>
      </c>
      <c r="U246" s="425"/>
      <c r="V246" s="883" t="s">
        <v>1687</v>
      </c>
      <c r="W246" s="378"/>
      <c r="X246" s="741"/>
      <c r="Y246" s="741"/>
      <c r="Z246" s="389"/>
      <c r="AA246" s="125" t="s">
        <v>532</v>
      </c>
      <c r="AB246" s="125"/>
      <c r="AC246" s="1014">
        <v>139</v>
      </c>
      <c r="AD246" s="1014">
        <v>700</v>
      </c>
      <c r="AE246" s="993"/>
      <c r="AF246" s="993"/>
      <c r="AG246" s="993" t="s">
        <v>485</v>
      </c>
      <c r="AH246" s="1014">
        <v>50</v>
      </c>
      <c r="AI246"/>
      <c r="AO246" s="1024">
        <v>9.1</v>
      </c>
      <c r="AP246" s="137">
        <v>89.9</v>
      </c>
      <c r="AQ246" s="138">
        <v>0.6</v>
      </c>
      <c r="AR246" s="139">
        <f t="shared" si="123"/>
        <v>99.6</v>
      </c>
      <c r="AS246" s="140">
        <f t="shared" si="124"/>
        <v>0.10122358175750833</v>
      </c>
      <c r="AT246" s="141">
        <f t="shared" si="125"/>
        <v>6.0734149054504992E-2</v>
      </c>
      <c r="AU246" s="142">
        <f t="shared" si="126"/>
        <v>0.10055248618784531</v>
      </c>
      <c r="AV246" s="143">
        <v>8.0808</v>
      </c>
      <c r="AW246" s="143">
        <f>95-AY246</f>
        <v>88.8</v>
      </c>
      <c r="AX246" s="144">
        <v>0.56420000000000003</v>
      </c>
      <c r="AY246" s="143">
        <v>6.2</v>
      </c>
      <c r="AZ246" s="122" t="s">
        <v>487</v>
      </c>
      <c r="BA246" s="146">
        <v>72.28</v>
      </c>
      <c r="BB246" s="147" t="s">
        <v>487</v>
      </c>
      <c r="BC246" s="153">
        <v>0.02</v>
      </c>
      <c r="BD246" s="153"/>
      <c r="BE246" s="143">
        <v>59.6</v>
      </c>
      <c r="BF246" s="143">
        <v>44.1</v>
      </c>
      <c r="BG246" s="233">
        <v>4220.7142857142862</v>
      </c>
      <c r="BH246" s="135" t="s">
        <v>487</v>
      </c>
      <c r="BI246" s="234" t="s">
        <v>487</v>
      </c>
      <c r="BJ246" s="143">
        <v>40.6</v>
      </c>
      <c r="BK246" s="122">
        <v>59.4</v>
      </c>
      <c r="BL246" s="150">
        <f>BJ246/BK246</f>
        <v>0.6835016835016835</v>
      </c>
      <c r="BM246" s="206">
        <v>0.3</v>
      </c>
      <c r="BN246" s="153">
        <f>BM246*100/AO246</f>
        <v>3.296703296703297</v>
      </c>
      <c r="BO246" s="122" t="s">
        <v>487</v>
      </c>
      <c r="BP246" s="122">
        <v>36.799999999999997</v>
      </c>
      <c r="BQ246" s="991">
        <v>57.569999999999993</v>
      </c>
      <c r="BR246" s="158">
        <v>64289</v>
      </c>
      <c r="BS246" s="153">
        <f t="shared" ref="BS246:BS251" si="128">BX246+BZ246</f>
        <v>58.9</v>
      </c>
      <c r="BT246" s="158">
        <v>92.6</v>
      </c>
      <c r="BU246" s="158">
        <v>10867</v>
      </c>
      <c r="BV246" s="153">
        <f>100-BT246</f>
        <v>7.4000000000000057</v>
      </c>
      <c r="BW246" s="1039">
        <f t="shared" ref="BW246:BW251" si="129">BY246+CA246+CC246</f>
        <v>88.102000000000004</v>
      </c>
      <c r="BX246" s="158">
        <v>44</v>
      </c>
      <c r="BY246" s="145">
        <f>BX246*AP246/100</f>
        <v>39.556000000000004</v>
      </c>
      <c r="BZ246" s="158">
        <v>14.9</v>
      </c>
      <c r="CA246" s="145">
        <f>BZ246*AP246/100</f>
        <v>13.395100000000003</v>
      </c>
      <c r="CB246" s="158">
        <v>39.1</v>
      </c>
      <c r="CC246" s="145">
        <f>CB246*AP246/100</f>
        <v>35.1509</v>
      </c>
      <c r="CD246" s="153">
        <v>0.1</v>
      </c>
      <c r="CE246" s="151">
        <v>90.7</v>
      </c>
      <c r="CF246" s="235">
        <v>7005.7999999999993</v>
      </c>
      <c r="CG246" s="151">
        <v>65.7</v>
      </c>
      <c r="CH246" s="151">
        <v>4384</v>
      </c>
      <c r="CI246" s="151">
        <v>27.3</v>
      </c>
      <c r="CJ246" s="151">
        <v>62</v>
      </c>
      <c r="CK246" s="235">
        <v>6259.2</v>
      </c>
      <c r="CL246" s="157">
        <f t="shared" ref="CL246:CL251" si="130">BX246/BZ246</f>
        <v>2.9530201342281877</v>
      </c>
      <c r="CM246" s="145"/>
      <c r="CN246" s="145"/>
      <c r="CO246" s="145"/>
      <c r="CP246" s="153"/>
      <c r="CQ246" s="143"/>
      <c r="CR246" s="143"/>
      <c r="CS246" s="143"/>
      <c r="CT246" s="153">
        <v>61.8</v>
      </c>
      <c r="CU246" s="153">
        <v>15.9</v>
      </c>
      <c r="CV246" s="153"/>
      <c r="CW246" s="145"/>
      <c r="CX246" s="145"/>
      <c r="CY246" s="149"/>
      <c r="CZ246" s="145">
        <v>0</v>
      </c>
      <c r="DA246" s="209">
        <v>3</v>
      </c>
      <c r="DB246" s="237" t="s">
        <v>300</v>
      </c>
      <c r="DC246" s="238"/>
      <c r="DD246" s="239"/>
      <c r="DE246" s="125"/>
      <c r="DF246" s="125"/>
      <c r="DG246" s="125"/>
      <c r="DH246" s="414"/>
      <c r="DI246" s="125" t="s">
        <v>515</v>
      </c>
      <c r="DJ246" s="426" t="s">
        <v>485</v>
      </c>
      <c r="DK246" s="166">
        <v>2</v>
      </c>
      <c r="DL246" s="166"/>
      <c r="DM246" s="166" t="s">
        <v>843</v>
      </c>
      <c r="DN246" s="164">
        <v>0</v>
      </c>
      <c r="DO246" s="166">
        <v>0</v>
      </c>
      <c r="DP246" s="1275">
        <v>43752</v>
      </c>
      <c r="DQ246" s="166"/>
      <c r="DR246" s="165" t="s">
        <v>490</v>
      </c>
      <c r="DS246" s="125" t="s">
        <v>490</v>
      </c>
      <c r="DT246" s="125" t="s">
        <v>490</v>
      </c>
      <c r="DU246" s="125" t="s">
        <v>490</v>
      </c>
      <c r="DV246" s="125" t="s">
        <v>490</v>
      </c>
      <c r="DW246" s="125" t="s">
        <v>490</v>
      </c>
      <c r="DX246" s="125" t="s">
        <v>490</v>
      </c>
      <c r="DY246" s="125" t="s">
        <v>490</v>
      </c>
      <c r="DZ246" s="125" t="s">
        <v>490</v>
      </c>
      <c r="EA246" s="125" t="s">
        <v>490</v>
      </c>
      <c r="EB246" s="122" t="s">
        <v>490</v>
      </c>
      <c r="EC246" s="166"/>
      <c r="ED246" s="166"/>
      <c r="EE246" s="166">
        <v>5</v>
      </c>
      <c r="EF246" s="166">
        <v>10</v>
      </c>
      <c r="EG246" s="166">
        <v>2</v>
      </c>
      <c r="EH246" s="166">
        <v>0</v>
      </c>
      <c r="EI246" s="166">
        <v>168</v>
      </c>
      <c r="EJ246" s="166">
        <v>72</v>
      </c>
      <c r="EK246" s="167">
        <f>EJ246/(EI246*EI246*0.01*0.01)</f>
        <v>25.510204081632654</v>
      </c>
      <c r="EL246" s="374">
        <v>2</v>
      </c>
      <c r="EM246" s="166"/>
      <c r="EN246" s="166">
        <v>3</v>
      </c>
      <c r="EO246" s="166">
        <v>2</v>
      </c>
      <c r="EP246" s="242"/>
      <c r="EQ246" s="176"/>
      <c r="ER246" s="559">
        <v>11750</v>
      </c>
      <c r="ES246" s="560">
        <v>75</v>
      </c>
      <c r="ET246" s="560">
        <v>6241</v>
      </c>
      <c r="EU246" s="560">
        <v>6000</v>
      </c>
      <c r="EV246" s="560">
        <v>42120</v>
      </c>
      <c r="EW246" s="561">
        <v>950</v>
      </c>
      <c r="EX246" s="562">
        <f>EW246/EU246*EV246/ES246</f>
        <v>88.92</v>
      </c>
      <c r="EY246" s="563">
        <f>L246*EX246</f>
        <v>444.6</v>
      </c>
      <c r="EZ246" s="441"/>
      <c r="FA246" s="175"/>
      <c r="FB246" s="175"/>
      <c r="FC246" s="175"/>
      <c r="FD246" s="564"/>
      <c r="FE246" s="565"/>
      <c r="FF246" s="565"/>
      <c r="FG246" s="566"/>
      <c r="FH246" s="614"/>
      <c r="FI246" s="518"/>
      <c r="FJ246" s="519"/>
      <c r="FK246" s="1017"/>
      <c r="FL246" s="133"/>
      <c r="FM246" s="122"/>
      <c r="FN246" s="213">
        <f>AC246/1000</f>
        <v>0.13900000000000001</v>
      </c>
      <c r="FP246" s="141">
        <f>EW246*100/ET246</f>
        <v>15.221919564172408</v>
      </c>
      <c r="FQ246" s="247">
        <f>EX246/1000</f>
        <v>8.8919999999999999E-2</v>
      </c>
      <c r="FR246" s="133"/>
      <c r="FS246" s="174">
        <v>30</v>
      </c>
      <c r="FT246" s="175" t="s">
        <v>1700</v>
      </c>
      <c r="FU246" s="175" t="s">
        <v>490</v>
      </c>
      <c r="FV246" s="175" t="s">
        <v>1701</v>
      </c>
      <c r="FW246" s="125">
        <v>0</v>
      </c>
      <c r="FX246" s="125">
        <v>6</v>
      </c>
      <c r="FY246" s="125">
        <v>0</v>
      </c>
      <c r="FZ246" s="175" t="s">
        <v>1702</v>
      </c>
      <c r="GA246" s="125"/>
      <c r="GB246" s="415"/>
      <c r="GD246" s="125">
        <v>1</v>
      </c>
      <c r="GE246" s="419">
        <v>43752</v>
      </c>
      <c r="GF246" s="175" t="s">
        <v>1238</v>
      </c>
      <c r="GG246" s="125">
        <v>0</v>
      </c>
      <c r="GH246" s="175">
        <v>0</v>
      </c>
      <c r="GI246" s="175" t="s">
        <v>1332</v>
      </c>
      <c r="GJ246" s="1278">
        <f t="shared" si="127"/>
        <v>0</v>
      </c>
      <c r="GK246" s="1279">
        <v>43752</v>
      </c>
      <c r="GL246" s="1280" t="s">
        <v>1534</v>
      </c>
      <c r="GM246" s="177"/>
      <c r="GN246" s="1147"/>
      <c r="GP246" s="179">
        <v>0.20382727625000002</v>
      </c>
      <c r="GR246" s="991"/>
      <c r="GS246" s="125"/>
      <c r="GT246" s="414"/>
      <c r="GU246" s="122"/>
      <c r="HI246" s="991"/>
      <c r="HJ246" s="991"/>
      <c r="HK246" s="991"/>
      <c r="HL246" s="991"/>
      <c r="HM246" s="991"/>
      <c r="HN246" s="991"/>
      <c r="HO246" s="1022"/>
      <c r="HP246" s="1022"/>
      <c r="HQ246" s="991"/>
      <c r="HR246" s="991"/>
      <c r="HS246" s="991"/>
      <c r="HT246" s="991"/>
      <c r="HU246" s="991"/>
      <c r="HV246" s="991"/>
      <c r="HW246" s="991"/>
      <c r="HX246" s="991"/>
      <c r="HY246" s="991"/>
      <c r="HZ246" s="991"/>
      <c r="IA246" s="991"/>
      <c r="IB246" s="1022"/>
      <c r="IC246" s="991"/>
      <c r="ID246" s="991"/>
      <c r="IE246" s="991"/>
      <c r="IF246" s="991"/>
      <c r="IG246" s="991"/>
      <c r="IH246" s="991"/>
      <c r="II246" s="991"/>
      <c r="IJ246" s="991"/>
      <c r="IK246" s="1022"/>
      <c r="IL246" s="991"/>
      <c r="IM246" s="991"/>
      <c r="IN246" s="1022"/>
      <c r="IO246" s="991"/>
      <c r="IP246" s="991"/>
      <c r="IQ246" s="991"/>
      <c r="IR246" s="991"/>
      <c r="IS246" s="991"/>
      <c r="IT246" s="1022"/>
      <c r="IU246" s="991"/>
      <c r="IV246" s="991"/>
      <c r="IW246" s="991"/>
      <c r="IX246" s="991"/>
      <c r="IY246" s="991"/>
      <c r="IZ246" s="991"/>
      <c r="JA246" s="991"/>
      <c r="JB246" s="991"/>
      <c r="JC246" s="991"/>
      <c r="JD246" s="991"/>
      <c r="JE246" s="991"/>
      <c r="JF246" s="991"/>
      <c r="JG246" s="125"/>
      <c r="JH246" s="125"/>
      <c r="JI246" s="125"/>
      <c r="JJ246" s="993"/>
      <c r="JK246" s="993"/>
      <c r="JL246" s="993"/>
      <c r="JM246" s="993"/>
      <c r="JN246" s="993"/>
      <c r="JO246" s="993"/>
      <c r="JP246" s="993"/>
      <c r="JQ246" s="993"/>
      <c r="JR246" s="993"/>
      <c r="JS246" s="993"/>
      <c r="JT246" s="993"/>
      <c r="JU246" s="993"/>
      <c r="JV246" s="993"/>
      <c r="JW246" s="993"/>
      <c r="JX246" s="993"/>
      <c r="JY246" s="993"/>
      <c r="JZ246" s="993"/>
      <c r="KA246" s="993"/>
      <c r="KB246" s="993"/>
      <c r="KC246" s="993"/>
      <c r="KD246" s="993"/>
      <c r="KE246" s="993"/>
      <c r="KF246" s="993"/>
      <c r="KG246" s="993"/>
      <c r="KH246" s="993"/>
      <c r="KI246" s="993"/>
      <c r="KJ246" s="993"/>
      <c r="KK246" s="993"/>
      <c r="KL246" s="993"/>
      <c r="KM246" s="993"/>
      <c r="KN246" s="993"/>
      <c r="KO246" s="993"/>
      <c r="KP246" s="993"/>
      <c r="KQ246" s="993"/>
      <c r="KR246" s="993"/>
      <c r="KS246" s="993"/>
      <c r="KT246" s="993"/>
      <c r="KU246" s="993"/>
      <c r="KV246" s="993"/>
      <c r="KW246" s="993"/>
      <c r="KX246" s="993"/>
      <c r="KY246" s="993"/>
      <c r="KZ246" s="993"/>
      <c r="LA246" s="993"/>
      <c r="LB246" s="993"/>
      <c r="LC246" s="993"/>
      <c r="LD246" s="993"/>
      <c r="LE246" s="125"/>
      <c r="LF246" s="125"/>
      <c r="LG246" s="125"/>
      <c r="LH246" s="125"/>
      <c r="LI246" s="125"/>
      <c r="LJ246" s="125"/>
      <c r="LK246" s="125"/>
      <c r="LL246" s="125"/>
      <c r="LM246" s="125"/>
      <c r="LN246" s="125"/>
      <c r="LO246" s="125"/>
      <c r="LP246" s="125"/>
      <c r="LQ246" s="125"/>
      <c r="LR246" s="175"/>
      <c r="LS246" s="175"/>
      <c r="LT246" s="175"/>
      <c r="LU246" s="175"/>
      <c r="LV246" s="175"/>
      <c r="LW246" s="175"/>
      <c r="LX246" s="175"/>
      <c r="LY246" s="183"/>
      <c r="LZ246" s="183"/>
    </row>
    <row r="247" spans="1:338" ht="14.45" hidden="1" customHeight="1">
      <c r="A247" s="122">
        <v>148</v>
      </c>
      <c r="B247" s="122">
        <f>COUNTIFS($D$3:D247,D247,$F$3:F247,F247)</f>
        <v>1</v>
      </c>
      <c r="C247" s="184">
        <v>10659</v>
      </c>
      <c r="D247" s="398" t="s">
        <v>1629</v>
      </c>
      <c r="E247" s="188" t="s">
        <v>692</v>
      </c>
      <c r="F247" s="187">
        <v>5758290835</v>
      </c>
      <c r="G247" s="125">
        <v>62</v>
      </c>
      <c r="H247" s="398" t="s">
        <v>1627</v>
      </c>
      <c r="I247" s="389" t="s">
        <v>1516</v>
      </c>
      <c r="J247" s="751" t="s">
        <v>1501</v>
      </c>
      <c r="K247" s="188" t="s">
        <v>478</v>
      </c>
      <c r="L247" s="125">
        <v>2</v>
      </c>
      <c r="M247" s="188" t="s">
        <v>1630</v>
      </c>
      <c r="N247" s="188" t="s">
        <v>684</v>
      </c>
      <c r="O247" s="125"/>
      <c r="P247" s="125" t="s">
        <v>1631</v>
      </c>
      <c r="Q247" s="125"/>
      <c r="R247" s="125"/>
      <c r="S247" s="197" t="s">
        <v>484</v>
      </c>
      <c r="T247" s="197" t="s">
        <v>484</v>
      </c>
      <c r="U247" s="197" t="s">
        <v>484</v>
      </c>
      <c r="V247" s="254" t="s">
        <v>549</v>
      </c>
      <c r="W247" s="197" t="s">
        <v>484</v>
      </c>
      <c r="X247" s="409" t="s">
        <v>484</v>
      </c>
      <c r="Y247" s="409" t="s">
        <v>484</v>
      </c>
      <c r="Z247" s="415"/>
      <c r="AA247" s="125" t="s">
        <v>965</v>
      </c>
      <c r="AB247" s="125"/>
      <c r="AC247" s="1015">
        <v>4500</v>
      </c>
      <c r="AD247" s="1016">
        <v>11.5</v>
      </c>
      <c r="AE247" s="1015" t="s">
        <v>484</v>
      </c>
      <c r="AF247" s="1015" t="s">
        <v>484</v>
      </c>
      <c r="AG247" s="1018" t="s">
        <v>768</v>
      </c>
      <c r="AH247" s="1015">
        <v>100</v>
      </c>
      <c r="AO247" s="1024">
        <v>47.2</v>
      </c>
      <c r="AP247" s="137">
        <v>23.8</v>
      </c>
      <c r="AQ247" s="138">
        <v>25.6</v>
      </c>
      <c r="AR247" s="139">
        <f t="shared" si="123"/>
        <v>96.6</v>
      </c>
      <c r="AS247" s="140">
        <f t="shared" si="124"/>
        <v>1.9831932773109244</v>
      </c>
      <c r="AT247" s="141">
        <f t="shared" si="125"/>
        <v>50.769747899159668</v>
      </c>
      <c r="AU247" s="142">
        <f t="shared" si="126"/>
        <v>0.95546558704453433</v>
      </c>
      <c r="AV247" s="143">
        <v>43.093599999999995</v>
      </c>
      <c r="AW247" s="143">
        <f>95-AY247</f>
        <v>91.3</v>
      </c>
      <c r="AX247" s="144">
        <v>1.7464000000000002</v>
      </c>
      <c r="AY247" s="143">
        <v>3.7</v>
      </c>
      <c r="AZ247" s="149" t="s">
        <v>487</v>
      </c>
      <c r="BA247" s="204">
        <v>3.4</v>
      </c>
      <c r="BB247" s="207" t="s">
        <v>487</v>
      </c>
      <c r="BC247" s="320" t="s">
        <v>487</v>
      </c>
      <c r="BG247" s="145"/>
      <c r="BJ247" s="122">
        <v>39.6</v>
      </c>
      <c r="BK247" s="122">
        <v>60.4</v>
      </c>
      <c r="BL247" s="150">
        <f>BJ247/BK247</f>
        <v>0.6556291390728477</v>
      </c>
      <c r="BM247" s="151" t="s">
        <v>487</v>
      </c>
      <c r="BN247" s="122" t="s">
        <v>487</v>
      </c>
      <c r="BO247" s="149" t="s">
        <v>487</v>
      </c>
      <c r="BP247" s="143">
        <v>17.099999999999998</v>
      </c>
      <c r="BQ247" s="1030">
        <v>33.54</v>
      </c>
      <c r="BS247" s="153">
        <f t="shared" si="128"/>
        <v>13.16</v>
      </c>
      <c r="BT247" s="262" t="s">
        <v>487</v>
      </c>
      <c r="BU247" s="262"/>
      <c r="BV247" s="262" t="s">
        <v>487</v>
      </c>
      <c r="BW247" s="1039">
        <f t="shared" si="129"/>
        <v>23.799999999999997</v>
      </c>
      <c r="BX247" s="158">
        <v>3.9</v>
      </c>
      <c r="BY247" s="145">
        <f>BX247*AP247/(CB247+BZ247+BX247)</f>
        <v>0.94463667820069208</v>
      </c>
      <c r="BZ247" s="158">
        <v>9.26</v>
      </c>
      <c r="CA247" s="145">
        <f>BZ247*AP247/(CB247+BZ247+BX247)</f>
        <v>2.2429065743944636</v>
      </c>
      <c r="CB247" s="158">
        <v>85.1</v>
      </c>
      <c r="CC247" s="145">
        <f>CB247*AP247/(CB247+BZ247+BX247)</f>
        <v>20.612456747404842</v>
      </c>
      <c r="CD247" s="262" t="s">
        <v>487</v>
      </c>
      <c r="CL247" s="143">
        <f t="shared" si="130"/>
        <v>0.42116630669546434</v>
      </c>
      <c r="CM247" s="145"/>
      <c r="CN247" s="145"/>
      <c r="CO247" s="145"/>
      <c r="CT247" s="145"/>
      <c r="CU247" s="236"/>
      <c r="CV247" s="236"/>
      <c r="CW247" s="145"/>
      <c r="CX247" s="145"/>
      <c r="CZ247" s="145"/>
      <c r="DB247" s="237" t="s">
        <v>301</v>
      </c>
      <c r="DC247" s="383">
        <f>AP247-(BY247+CA247+CC247)</f>
        <v>0</v>
      </c>
      <c r="DD247" s="266"/>
      <c r="DE247" s="125"/>
      <c r="DF247" s="125"/>
      <c r="DG247" s="125"/>
      <c r="DH247" s="414"/>
      <c r="DI247" s="125" t="s">
        <v>515</v>
      </c>
      <c r="DJ247" s="267" t="s">
        <v>507</v>
      </c>
      <c r="DK247" s="166">
        <v>2</v>
      </c>
      <c r="DL247" s="166"/>
      <c r="DM247" s="166" t="s">
        <v>476</v>
      </c>
      <c r="DN247" s="164">
        <v>0</v>
      </c>
      <c r="DO247" s="166">
        <v>0</v>
      </c>
      <c r="DP247" s="1275">
        <v>43570</v>
      </c>
      <c r="DQ247" s="166"/>
      <c r="DR247" s="165" t="s">
        <v>490</v>
      </c>
      <c r="DS247" s="125" t="s">
        <v>490</v>
      </c>
      <c r="DT247" s="125" t="s">
        <v>490</v>
      </c>
      <c r="DU247" s="125" t="s">
        <v>490</v>
      </c>
      <c r="DV247" s="125" t="s">
        <v>490</v>
      </c>
      <c r="DW247" s="125" t="s">
        <v>490</v>
      </c>
      <c r="DX247" s="125" t="s">
        <v>490</v>
      </c>
      <c r="DY247" s="125" t="s">
        <v>490</v>
      </c>
      <c r="DZ247" s="125" t="s">
        <v>490</v>
      </c>
      <c r="EA247" s="125" t="s">
        <v>490</v>
      </c>
      <c r="EC247" s="242"/>
      <c r="ED247" s="242"/>
      <c r="EE247" s="166">
        <v>2</v>
      </c>
      <c r="EF247" s="166">
        <v>10</v>
      </c>
      <c r="EG247" s="166">
        <v>2</v>
      </c>
      <c r="EH247" s="166">
        <v>0</v>
      </c>
      <c r="EI247" s="166">
        <v>160</v>
      </c>
      <c r="EJ247" s="166">
        <v>80</v>
      </c>
      <c r="EK247" s="167">
        <v>31.3</v>
      </c>
      <c r="EL247" s="374">
        <v>3</v>
      </c>
      <c r="EM247" s="242"/>
      <c r="EN247" s="384"/>
      <c r="EO247" s="166">
        <v>3</v>
      </c>
      <c r="EP247" s="242"/>
      <c r="EQ247" s="176"/>
      <c r="ER247" s="628">
        <v>10659</v>
      </c>
      <c r="ES247" s="682">
        <v>33</v>
      </c>
      <c r="ET247" s="611">
        <v>87752</v>
      </c>
      <c r="EU247" s="611">
        <v>2</v>
      </c>
      <c r="EV247" s="600">
        <v>5318.30303030303</v>
      </c>
      <c r="EW247" s="612">
        <v>509</v>
      </c>
      <c r="EX247" s="613">
        <v>30.848484848484848</v>
      </c>
      <c r="EY247" s="563">
        <v>61.696969696969695</v>
      </c>
      <c r="EZ247" s="441"/>
      <c r="FA247" s="175"/>
      <c r="FB247" s="175"/>
      <c r="FC247" s="175"/>
      <c r="FD247" s="564"/>
      <c r="FE247" s="565"/>
      <c r="FF247" s="565"/>
      <c r="FG247" s="566"/>
      <c r="FH247" s="614"/>
      <c r="FI247" s="518"/>
      <c r="FJ247" s="519"/>
      <c r="FK247" s="1017"/>
      <c r="FL247" s="133"/>
      <c r="FM247" s="172">
        <f>EW247*100/ET247</f>
        <v>0.58004375968638888</v>
      </c>
      <c r="FN247" s="213">
        <f>EX247/1000</f>
        <v>3.0848484848484847E-2</v>
      </c>
      <c r="FP247" s="172">
        <v>0.58004375968638888</v>
      </c>
      <c r="FQ247" s="213">
        <v>3.0848484848484847E-2</v>
      </c>
      <c r="FR247" s="222"/>
      <c r="FS247" s="222"/>
      <c r="FT247" s="223"/>
      <c r="FU247" s="223"/>
      <c r="FV247" s="223"/>
      <c r="FW247" s="125">
        <v>0</v>
      </c>
      <c r="FX247" s="125">
        <v>7</v>
      </c>
      <c r="FY247" s="125">
        <v>1</v>
      </c>
      <c r="GA247" s="125">
        <v>0</v>
      </c>
      <c r="GB247" s="415"/>
      <c r="GD247" s="125">
        <v>1</v>
      </c>
      <c r="GE247" s="419">
        <v>43570</v>
      </c>
      <c r="GF247" s="389" t="s">
        <v>1521</v>
      </c>
      <c r="GI247" s="183" t="s">
        <v>951</v>
      </c>
      <c r="GJ247" s="1278">
        <f t="shared" si="127"/>
        <v>0</v>
      </c>
      <c r="GK247" s="1279">
        <v>43570</v>
      </c>
      <c r="GL247" s="1280" t="s">
        <v>1534</v>
      </c>
      <c r="GM247" s="177"/>
      <c r="GN247" s="1147"/>
      <c r="GP247" s="179">
        <v>0.38884684987200002</v>
      </c>
      <c r="GR247" s="991"/>
      <c r="GS247" s="991"/>
      <c r="GT247" s="991"/>
      <c r="HI247" s="991"/>
      <c r="HJ247" s="991"/>
      <c r="HK247" s="991"/>
      <c r="HL247" s="991"/>
      <c r="HM247" s="991"/>
      <c r="HN247" s="991"/>
      <c r="HO247" s="1022"/>
      <c r="HP247" s="1022"/>
      <c r="HQ247" s="991"/>
      <c r="HR247" s="991"/>
      <c r="HS247" s="991"/>
      <c r="HT247" s="991"/>
      <c r="HU247" s="991"/>
      <c r="HV247" s="991"/>
      <c r="HW247" s="991"/>
      <c r="HX247" s="991"/>
      <c r="HY247" s="991"/>
      <c r="HZ247" s="991"/>
      <c r="IA247" s="991"/>
      <c r="IB247" s="1022"/>
      <c r="IC247" s="991"/>
      <c r="ID247" s="991"/>
      <c r="IE247" s="991"/>
      <c r="IF247" s="991"/>
      <c r="IG247" s="991"/>
      <c r="IH247" s="991"/>
      <c r="II247" s="991"/>
      <c r="IJ247" s="991"/>
      <c r="IK247" s="1022"/>
      <c r="IL247" s="991"/>
      <c r="IM247" s="991"/>
      <c r="IN247" s="1022"/>
      <c r="IO247" s="991"/>
      <c r="IP247" s="991"/>
      <c r="IQ247" s="991"/>
      <c r="IR247" s="991"/>
      <c r="IS247" s="991"/>
      <c r="IT247" s="1022"/>
      <c r="IU247" s="991"/>
      <c r="IV247" s="991"/>
      <c r="IW247" s="991"/>
      <c r="IX247" s="991"/>
      <c r="IY247" s="991"/>
      <c r="IZ247" s="991"/>
      <c r="JA247" s="991"/>
      <c r="JB247" s="991"/>
      <c r="JC247" s="991"/>
      <c r="JD247" s="991"/>
      <c r="JE247" s="991"/>
      <c r="JF247" s="991"/>
      <c r="JG247" s="125"/>
      <c r="JH247" s="125"/>
      <c r="JI247" s="125"/>
      <c r="JJ247" s="993"/>
      <c r="JK247" s="993"/>
      <c r="JL247" s="993"/>
      <c r="JM247" s="993"/>
      <c r="JN247" s="993"/>
      <c r="JO247" s="993"/>
      <c r="JP247" s="993"/>
      <c r="JQ247" s="993"/>
      <c r="JR247" s="993"/>
      <c r="JS247" s="993"/>
      <c r="JT247" s="993"/>
      <c r="JU247" s="993"/>
      <c r="JV247" s="993"/>
      <c r="JW247" s="993"/>
      <c r="JX247" s="993"/>
      <c r="JY247" s="993"/>
      <c r="JZ247" s="993"/>
      <c r="KA247" s="993"/>
      <c r="KB247" s="993"/>
      <c r="KC247" s="993"/>
      <c r="KD247" s="993"/>
      <c r="KE247" s="993"/>
      <c r="KF247" s="993"/>
      <c r="KG247" s="993"/>
      <c r="KH247" s="993"/>
      <c r="KI247" s="993"/>
      <c r="KJ247" s="993"/>
      <c r="KK247" s="993"/>
      <c r="KL247" s="993"/>
      <c r="KM247" s="993"/>
      <c r="KN247" s="993"/>
      <c r="KO247" s="993"/>
      <c r="KP247" s="993"/>
      <c r="KQ247" s="993"/>
      <c r="KR247" s="993"/>
      <c r="KS247" s="993"/>
      <c r="KT247" s="993"/>
      <c r="KU247" s="993"/>
      <c r="KV247" s="993"/>
      <c r="KW247" s="993"/>
      <c r="KX247" s="993"/>
      <c r="KY247" s="993"/>
      <c r="KZ247" s="993"/>
      <c r="LA247" s="993"/>
      <c r="LB247" s="993"/>
      <c r="LC247" s="993"/>
      <c r="LD247" s="993"/>
      <c r="LE247" s="125"/>
      <c r="LF247" s="175"/>
      <c r="LG247" s="175"/>
      <c r="LH247" s="175"/>
      <c r="LI247" s="175"/>
      <c r="LJ247" s="175"/>
      <c r="LK247" s="175"/>
      <c r="LL247" s="175"/>
      <c r="LM247" s="175"/>
      <c r="LN247" s="175"/>
      <c r="LO247" s="175"/>
      <c r="LP247" s="175"/>
      <c r="LQ247" s="175"/>
      <c r="LR247" s="175"/>
      <c r="LS247" s="175"/>
      <c r="LT247" s="175"/>
      <c r="LU247" s="175"/>
      <c r="LV247" s="175"/>
      <c r="LW247" s="175"/>
      <c r="LX247" s="175"/>
      <c r="LY247" s="183"/>
      <c r="LZ247" s="183"/>
    </row>
    <row r="248" spans="1:338" ht="14.45" hidden="1" customHeight="1">
      <c r="A248" s="122">
        <v>47</v>
      </c>
      <c r="B248" s="122">
        <f>COUNTIFS($D$3:D248,D248,$F$3:F248,F248)</f>
        <v>1</v>
      </c>
      <c r="C248" s="961">
        <v>5016</v>
      </c>
      <c r="D248" s="422" t="s">
        <v>1553</v>
      </c>
      <c r="E248" s="225"/>
      <c r="F248" s="521">
        <v>5851140152</v>
      </c>
      <c r="G248" s="125">
        <v>58</v>
      </c>
      <c r="H248" s="422" t="s">
        <v>1554</v>
      </c>
      <c r="I248" s="269"/>
      <c r="J248" s="190"/>
      <c r="K248" s="962" t="s">
        <v>478</v>
      </c>
      <c r="L248" s="186">
        <v>2</v>
      </c>
      <c r="M248" s="186">
        <v>9</v>
      </c>
      <c r="N248" s="225"/>
      <c r="O248" s="225"/>
      <c r="P248" s="553"/>
      <c r="Q248" s="997"/>
      <c r="R248" s="997"/>
      <c r="S248" s="324"/>
      <c r="T248" s="324"/>
      <c r="U248" s="325"/>
      <c r="V248" s="324"/>
      <c r="W248" s="442"/>
      <c r="X248" s="324"/>
      <c r="Y248" s="324"/>
      <c r="Z248" s="1007"/>
      <c r="AA248" s="225"/>
      <c r="AB248" s="125"/>
      <c r="AC248" s="991"/>
      <c r="AD248" s="991"/>
      <c r="AE248" s="991"/>
      <c r="AF248" s="991"/>
      <c r="AG248" s="1017"/>
      <c r="AH248" s="1009"/>
      <c r="AJ248" s="145">
        <v>0.4</v>
      </c>
      <c r="AK248" s="134"/>
      <c r="AM248" s="135"/>
      <c r="AO248" s="1025">
        <v>23.7</v>
      </c>
      <c r="AP248" s="137">
        <v>32.700000000000003</v>
      </c>
      <c r="AQ248" s="829">
        <v>41.6</v>
      </c>
      <c r="AR248" s="139">
        <f t="shared" si="123"/>
        <v>98</v>
      </c>
      <c r="AS248" s="140">
        <f t="shared" si="124"/>
        <v>0.72477064220183474</v>
      </c>
      <c r="AT248" s="141">
        <f t="shared" si="125"/>
        <v>30.150458715596326</v>
      </c>
      <c r="AU248" s="142">
        <f t="shared" si="126"/>
        <v>0.31897711978465676</v>
      </c>
      <c r="AV248" s="145" t="s">
        <v>487</v>
      </c>
      <c r="AW248" s="145" t="s">
        <v>487</v>
      </c>
      <c r="AX248" s="144" t="s">
        <v>487</v>
      </c>
      <c r="AY248" s="122" t="s">
        <v>487</v>
      </c>
      <c r="AZ248" s="143" t="s">
        <v>487</v>
      </c>
      <c r="BA248" s="146" t="s">
        <v>487</v>
      </c>
      <c r="BB248" s="205" t="s">
        <v>487</v>
      </c>
      <c r="BC248" s="148"/>
      <c r="BD248" s="148"/>
      <c r="BG248" s="145"/>
      <c r="BH248" s="143"/>
      <c r="BI248" s="234" t="s">
        <v>487</v>
      </c>
      <c r="BJ248" s="143" t="s">
        <v>487</v>
      </c>
      <c r="BK248" s="143" t="s">
        <v>487</v>
      </c>
      <c r="BL248" s="150" t="s">
        <v>487</v>
      </c>
      <c r="BM248" s="206" t="s">
        <v>487</v>
      </c>
      <c r="BN248" s="122" t="s">
        <v>487</v>
      </c>
      <c r="BO248" s="838" t="s">
        <v>487</v>
      </c>
      <c r="BP248" s="143"/>
      <c r="BQ248" s="1030"/>
      <c r="BR248" s="152"/>
      <c r="BS248" s="153">
        <f t="shared" si="128"/>
        <v>43.6</v>
      </c>
      <c r="BT248" s="154"/>
      <c r="BU248" s="152"/>
      <c r="BV248" s="154"/>
      <c r="BW248" s="1039">
        <f t="shared" si="129"/>
        <v>32.634600000000006</v>
      </c>
      <c r="BX248" s="154">
        <v>13.3</v>
      </c>
      <c r="BY248" s="786">
        <f>BX248*AP248/100</f>
        <v>4.3491000000000009</v>
      </c>
      <c r="BZ248" s="154">
        <v>30.3</v>
      </c>
      <c r="CA248" s="786">
        <f>BZ248*AP248/100</f>
        <v>9.908100000000001</v>
      </c>
      <c r="CB248" s="154">
        <v>56.2</v>
      </c>
      <c r="CC248" s="786">
        <f>CB248*AP248/100</f>
        <v>18.377400000000002</v>
      </c>
      <c r="CD248" s="154"/>
      <c r="CE248" s="143"/>
      <c r="CF248"/>
      <c r="CL248" s="143">
        <f t="shared" si="130"/>
        <v>0.43894389438943898</v>
      </c>
      <c r="CM248" s="145"/>
      <c r="CN248" s="145"/>
      <c r="CO248" s="145"/>
      <c r="CP248" s="148"/>
      <c r="CS248" s="145"/>
      <c r="CT248" s="145"/>
      <c r="CU248" s="145"/>
      <c r="CV248" s="145"/>
      <c r="CW248" s="145"/>
      <c r="CX248" s="145"/>
      <c r="CY248" s="149"/>
      <c r="CZ248" s="145"/>
      <c r="DA248" s="149">
        <v>3</v>
      </c>
      <c r="DB248" s="158" t="s">
        <v>514</v>
      </c>
      <c r="DE248" s="125"/>
      <c r="DF248" s="125"/>
      <c r="DG248" s="125"/>
      <c r="DH248" s="414"/>
      <c r="DI248" s="296" t="s">
        <v>515</v>
      </c>
      <c r="DJ248" s="830"/>
      <c r="DK248" s="166">
        <v>2</v>
      </c>
      <c r="DL248" s="166" t="s">
        <v>476</v>
      </c>
      <c r="DM248" s="166"/>
      <c r="DN248" s="166">
        <v>0</v>
      </c>
      <c r="DO248" s="166">
        <v>0</v>
      </c>
      <c r="DP248" s="1276">
        <v>42660</v>
      </c>
      <c r="DQ248" s="166">
        <v>1</v>
      </c>
      <c r="DR248" s="165">
        <v>2</v>
      </c>
      <c r="DS248" s="125" t="s">
        <v>490</v>
      </c>
      <c r="DT248" s="125" t="s">
        <v>490</v>
      </c>
      <c r="DU248" s="125" t="s">
        <v>490</v>
      </c>
      <c r="DV248" s="125" t="s">
        <v>490</v>
      </c>
      <c r="DW248" s="125" t="s">
        <v>490</v>
      </c>
      <c r="DX248" s="125" t="s">
        <v>490</v>
      </c>
      <c r="DY248" s="125" t="s">
        <v>490</v>
      </c>
      <c r="DZ248" s="125" t="s">
        <v>490</v>
      </c>
      <c r="EA248" s="125" t="s">
        <v>490</v>
      </c>
      <c r="EC248" s="166">
        <v>3</v>
      </c>
      <c r="ED248" s="166">
        <v>9</v>
      </c>
      <c r="EE248" s="166">
        <v>2</v>
      </c>
      <c r="EF248" s="166"/>
      <c r="EG248" s="166">
        <v>1</v>
      </c>
      <c r="EH248" s="166">
        <v>0</v>
      </c>
      <c r="EI248" s="166">
        <v>179</v>
      </c>
      <c r="EJ248" s="166">
        <v>95</v>
      </c>
      <c r="EK248" s="167">
        <f>EJ248/(EI248*EI248*0.01*0.01)</f>
        <v>29.649511563309506</v>
      </c>
      <c r="EL248" s="166">
        <v>2</v>
      </c>
      <c r="EM248" s="168" t="s">
        <v>490</v>
      </c>
      <c r="EN248" s="166">
        <v>3</v>
      </c>
      <c r="EO248" s="166">
        <v>2</v>
      </c>
      <c r="EP248" s="166" t="s">
        <v>490</v>
      </c>
      <c r="EQ248" s="293"/>
      <c r="ER248" s="1251">
        <v>5016</v>
      </c>
      <c r="ES248" s="979"/>
      <c r="ET248" s="979"/>
      <c r="EU248" s="979"/>
      <c r="EV248" s="979"/>
      <c r="EW248" s="1191"/>
      <c r="EX248" s="1195"/>
      <c r="EY248" s="1201"/>
      <c r="EZ248" s="1255"/>
      <c r="FA248" s="892"/>
      <c r="FB248" s="979"/>
      <c r="FC248" s="892"/>
      <c r="FD248" s="892"/>
      <c r="FE248" s="1257"/>
      <c r="FF248" s="1258"/>
      <c r="FG248" s="899"/>
      <c r="FH248" s="900"/>
      <c r="FI248" s="834"/>
      <c r="FJ248" s="835"/>
      <c r="FK248" s="1208"/>
      <c r="FL248" s="836"/>
      <c r="FM248" s="836"/>
      <c r="FP248" s="145">
        <v>0.4</v>
      </c>
      <c r="FQ248" s="366" t="s">
        <v>487</v>
      </c>
      <c r="FR248" s="133"/>
      <c r="FS248" s="133"/>
      <c r="GF248" s="175"/>
      <c r="GJ248" s="1278">
        <f t="shared" si="127"/>
        <v>0</v>
      </c>
      <c r="GK248" s="1282">
        <v>42660</v>
      </c>
      <c r="GL248" s="1280" t="s">
        <v>1534</v>
      </c>
      <c r="GM248" s="177"/>
      <c r="GN248" s="1147"/>
      <c r="GR248" s="991"/>
      <c r="GS248" s="991"/>
      <c r="GT248" s="991"/>
      <c r="GU248" s="122"/>
      <c r="HI248" s="991"/>
      <c r="HJ248" s="991"/>
      <c r="HK248" s="991"/>
      <c r="HL248" s="991"/>
      <c r="HM248" s="991"/>
      <c r="HN248" s="991"/>
      <c r="HO248" s="1022"/>
      <c r="HP248" s="1022"/>
      <c r="HQ248" s="991"/>
      <c r="HR248" s="991"/>
      <c r="HS248" s="991"/>
      <c r="HT248" s="991"/>
      <c r="HU248" s="991"/>
      <c r="HV248" s="991"/>
      <c r="HW248" s="991"/>
      <c r="HX248" s="991"/>
      <c r="HY248" s="991"/>
      <c r="HZ248" s="991"/>
      <c r="IA248" s="991"/>
      <c r="IB248" s="1022"/>
      <c r="IC248" s="991"/>
      <c r="ID248" s="991"/>
      <c r="IE248" s="991"/>
      <c r="IF248" s="991"/>
      <c r="IG248" s="991"/>
      <c r="IH248" s="991"/>
      <c r="II248" s="991"/>
      <c r="IJ248" s="991"/>
      <c r="IK248" s="1022"/>
      <c r="IL248" s="991"/>
      <c r="IM248" s="991"/>
      <c r="IN248" s="1022"/>
      <c r="IO248" s="991"/>
      <c r="IP248" s="991"/>
      <c r="IQ248" s="991"/>
      <c r="IR248" s="991"/>
      <c r="IS248" s="991"/>
      <c r="IT248" s="1022"/>
      <c r="IU248" s="991"/>
      <c r="IV248" s="991"/>
      <c r="IW248" s="991"/>
      <c r="IX248" s="991"/>
      <c r="IY248" s="991"/>
      <c r="IZ248" s="991"/>
      <c r="JA248" s="991"/>
      <c r="JB248" s="991"/>
      <c r="JC248" s="991"/>
      <c r="JD248" s="991"/>
      <c r="JE248" s="991"/>
      <c r="JF248" s="991"/>
      <c r="JG248" s="125"/>
      <c r="JH248" s="125"/>
      <c r="JI248" s="125"/>
      <c r="JJ248" s="993"/>
      <c r="JK248" s="993"/>
      <c r="JL248" s="993"/>
      <c r="JM248" s="993"/>
      <c r="JN248" s="993"/>
      <c r="JO248" s="993"/>
      <c r="JP248" s="993"/>
      <c r="JQ248" s="993"/>
      <c r="JR248" s="993"/>
      <c r="JS248" s="993"/>
      <c r="JT248" s="993"/>
      <c r="JU248" s="993"/>
      <c r="JV248" s="993"/>
      <c r="JW248" s="993"/>
      <c r="JX248" s="993"/>
      <c r="JY248" s="1216"/>
      <c r="JZ248" s="993"/>
      <c r="KA248" s="993"/>
      <c r="KB248" s="993"/>
      <c r="KC248" s="993"/>
      <c r="KD248" s="993"/>
      <c r="KE248" s="993"/>
      <c r="KF248" s="993"/>
      <c r="KG248" s="993"/>
      <c r="KH248" s="993"/>
      <c r="KI248" s="993"/>
      <c r="KJ248" s="993"/>
      <c r="KK248" s="993"/>
      <c r="KL248" s="993"/>
      <c r="KM248" s="993"/>
      <c r="KN248" s="993"/>
      <c r="KO248" s="993"/>
      <c r="KP248" s="993"/>
      <c r="KQ248" s="993"/>
      <c r="KR248" s="993"/>
      <c r="KS248" s="993"/>
      <c r="KT248" s="993"/>
      <c r="KU248" s="993"/>
      <c r="KV248" s="993"/>
      <c r="KW248" s="993"/>
      <c r="KX248" s="993"/>
      <c r="KY248" s="993"/>
      <c r="KZ248" s="993"/>
      <c r="LA248" s="993"/>
      <c r="LB248" s="993"/>
      <c r="LC248" s="993"/>
      <c r="LD248" s="993"/>
      <c r="LE248" s="125"/>
      <c r="LF248" s="125"/>
      <c r="LG248" s="125"/>
      <c r="LH248" s="125"/>
      <c r="LI248" s="125"/>
      <c r="LJ248" s="125"/>
      <c r="LK248" s="125"/>
      <c r="LL248" s="125"/>
      <c r="LM248" s="125"/>
      <c r="LN248" s="125"/>
      <c r="LO248" s="125"/>
      <c r="LP248" s="125"/>
      <c r="LQ248" s="125"/>
      <c r="LR248" s="175"/>
      <c r="LS248" s="175"/>
      <c r="LT248" s="175"/>
      <c r="LU248" s="175"/>
      <c r="LV248" s="175"/>
      <c r="LW248" s="175"/>
      <c r="LX248" s="175"/>
      <c r="LY248" s="183"/>
      <c r="LZ248" s="183"/>
    </row>
    <row r="249" spans="1:338" ht="14.45" hidden="1" customHeight="1">
      <c r="A249" s="991">
        <v>25</v>
      </c>
      <c r="B249" s="122">
        <f>COUNTIFS($D$3:D249,D249,$F$3:F249,F249)</f>
        <v>2</v>
      </c>
      <c r="C249" s="184">
        <v>10144</v>
      </c>
      <c r="D249" s="398" t="s">
        <v>1486</v>
      </c>
      <c r="E249" s="188" t="s">
        <v>1085</v>
      </c>
      <c r="F249" s="187">
        <v>6503172698</v>
      </c>
      <c r="G249" s="125">
        <v>54</v>
      </c>
      <c r="H249" s="398" t="s">
        <v>1503</v>
      </c>
      <c r="I249" s="572" t="s">
        <v>1488</v>
      </c>
      <c r="J249" s="504" t="s">
        <v>477</v>
      </c>
      <c r="K249" s="125" t="s">
        <v>478</v>
      </c>
      <c r="L249" s="125">
        <v>6</v>
      </c>
      <c r="M249" s="188" t="s">
        <v>1504</v>
      </c>
      <c r="N249" s="125" t="s">
        <v>490</v>
      </c>
      <c r="O249" s="125" t="s">
        <v>1165</v>
      </c>
      <c r="P249" s="125" t="s">
        <v>1165</v>
      </c>
      <c r="Q249" s="125"/>
      <c r="R249" s="125"/>
      <c r="S249" s="197" t="s">
        <v>598</v>
      </c>
      <c r="T249" s="197" t="s">
        <v>523</v>
      </c>
      <c r="U249" s="197" t="s">
        <v>484</v>
      </c>
      <c r="V249" s="318" t="s">
        <v>599</v>
      </c>
      <c r="W249" s="197" t="s">
        <v>506</v>
      </c>
      <c r="X249" s="197" t="s">
        <v>484</v>
      </c>
      <c r="Y249" s="197" t="s">
        <v>484</v>
      </c>
      <c r="Z249" s="1095" t="s">
        <v>550</v>
      </c>
      <c r="AA249" s="225"/>
      <c r="AB249" s="175"/>
      <c r="AC249" s="1015">
        <v>40714</v>
      </c>
      <c r="AD249" s="1016">
        <v>1018</v>
      </c>
      <c r="AE249" s="1015"/>
      <c r="AF249" s="1015"/>
      <c r="AG249" s="1018" t="s">
        <v>507</v>
      </c>
      <c r="AH249" s="1015">
        <v>1000</v>
      </c>
      <c r="AI249" s="991"/>
      <c r="AJ249" s="991"/>
      <c r="AK249" s="991"/>
      <c r="AL249" s="991"/>
      <c r="AM249" s="1021"/>
      <c r="AN249" s="1023"/>
      <c r="AO249" s="1024">
        <v>67.2</v>
      </c>
      <c r="AP249" s="1026">
        <v>24.4</v>
      </c>
      <c r="AQ249" s="1027">
        <v>4.9400000000000004</v>
      </c>
      <c r="AR249" s="139">
        <f t="shared" si="123"/>
        <v>96.539999999999992</v>
      </c>
      <c r="AS249" s="140">
        <f t="shared" si="124"/>
        <v>2.7540983606557381</v>
      </c>
      <c r="AT249" s="141">
        <f t="shared" si="125"/>
        <v>13.605245901639348</v>
      </c>
      <c r="AU249" s="142">
        <f t="shared" si="126"/>
        <v>2.2903885480572597</v>
      </c>
      <c r="AV249" s="353">
        <v>62.361599999999996</v>
      </c>
      <c r="AW249" s="143">
        <f>95-AY249</f>
        <v>92.8</v>
      </c>
      <c r="AX249" s="1032">
        <v>1.4784000000000004</v>
      </c>
      <c r="AY249" s="1101">
        <v>2.2000000000000002</v>
      </c>
      <c r="AZ249" s="1102" t="s">
        <v>487</v>
      </c>
      <c r="BA249" s="365">
        <v>35.700000000000003</v>
      </c>
      <c r="BB249" s="355">
        <v>0.34</v>
      </c>
      <c r="BC249" s="1041"/>
      <c r="BD249" s="1041"/>
      <c r="BE249" s="1041"/>
      <c r="BF249" s="1041"/>
      <c r="BG249" s="145"/>
      <c r="BH249" s="1022">
        <v>346.90630524454923</v>
      </c>
      <c r="BI249" s="261">
        <v>0.25</v>
      </c>
      <c r="BJ249" s="991">
        <v>37.700000000000003</v>
      </c>
      <c r="BK249" s="1020">
        <v>62.8</v>
      </c>
      <c r="BL249" s="1044">
        <f>BJ249/BK249</f>
        <v>0.60031847133757965</v>
      </c>
      <c r="BM249" s="1046">
        <v>0.4</v>
      </c>
      <c r="BN249" s="153">
        <f>BM249*100/AO249</f>
        <v>0.59523809523809523</v>
      </c>
      <c r="BO249" s="1103" t="s">
        <v>487</v>
      </c>
      <c r="BP249" s="991">
        <v>45.900000000000006</v>
      </c>
      <c r="BQ249" s="1039">
        <v>66.7</v>
      </c>
      <c r="BR249" s="1051">
        <v>25024.047619047618</v>
      </c>
      <c r="BS249" s="153">
        <f t="shared" si="128"/>
        <v>40.46</v>
      </c>
      <c r="BT249" s="992">
        <v>96.8</v>
      </c>
      <c r="BU249" s="1051">
        <v>9910.5109489051101</v>
      </c>
      <c r="BV249" s="1039">
        <f>100-BT249</f>
        <v>3.2000000000000028</v>
      </c>
      <c r="BW249" s="1039">
        <f t="shared" si="129"/>
        <v>23.041091503213764</v>
      </c>
      <c r="BX249" s="1020">
        <v>31.9</v>
      </c>
      <c r="BY249" s="1020">
        <f>BX249*AP249/(CB249+BZ249+BX249+BV249)</f>
        <v>8.0692515032137671</v>
      </c>
      <c r="BZ249" s="1020">
        <v>8.56</v>
      </c>
      <c r="CA249" s="1020">
        <f>BZ249*AP249/100</f>
        <v>2.0886399999999998</v>
      </c>
      <c r="CB249" s="1020">
        <v>52.8</v>
      </c>
      <c r="CC249" s="1020">
        <f>CB249*AP249/100</f>
        <v>12.883199999999999</v>
      </c>
      <c r="CD249" s="1035">
        <v>1.39</v>
      </c>
      <c r="CE249" s="991"/>
      <c r="CF249" s="991"/>
      <c r="CG249" s="991"/>
      <c r="CH249" s="991"/>
      <c r="CI249" s="991"/>
      <c r="CJ249" s="1057">
        <v>47</v>
      </c>
      <c r="CK249" s="1058">
        <v>5148.272727272727</v>
      </c>
      <c r="CL249" s="157">
        <f t="shared" si="130"/>
        <v>3.7266355140186911</v>
      </c>
      <c r="CM249" s="1020"/>
      <c r="CN249" s="145"/>
      <c r="CO249" s="145"/>
      <c r="CP249" s="1041"/>
      <c r="CQ249" s="1041"/>
      <c r="CR249" s="1041"/>
      <c r="CS249" s="1041"/>
      <c r="CT249" s="992">
        <v>50.1</v>
      </c>
      <c r="CU249" s="1020"/>
      <c r="CV249" s="145"/>
      <c r="CW249" s="172"/>
      <c r="CX249" s="1060"/>
      <c r="CY249" s="1030"/>
      <c r="CZ249" s="145"/>
      <c r="DA249" s="1061">
        <v>3</v>
      </c>
      <c r="DB249" s="992" t="s">
        <v>600</v>
      </c>
      <c r="DC249" s="991"/>
      <c r="DD249" s="1065" t="s">
        <v>1490</v>
      </c>
      <c r="DE249" s="125"/>
      <c r="DF249" s="125"/>
      <c r="DG249" s="398"/>
      <c r="DH249" s="414"/>
      <c r="DI249" s="125" t="s">
        <v>489</v>
      </c>
      <c r="DJ249" s="267" t="s">
        <v>507</v>
      </c>
      <c r="DK249" s="166">
        <v>2</v>
      </c>
      <c r="DL249" s="166"/>
      <c r="DM249" s="166" t="s">
        <v>903</v>
      </c>
      <c r="DN249" s="164">
        <v>0</v>
      </c>
      <c r="DO249" s="166"/>
      <c r="DP249" s="166"/>
      <c r="DQ249" s="166"/>
      <c r="DR249" s="165" t="s">
        <v>490</v>
      </c>
      <c r="DS249" s="125" t="s">
        <v>490</v>
      </c>
      <c r="DT249" s="125">
        <v>941</v>
      </c>
      <c r="DU249" s="125">
        <v>9.8000000000000007</v>
      </c>
      <c r="DV249" s="125">
        <v>90.2</v>
      </c>
      <c r="DW249" s="125" t="s">
        <v>490</v>
      </c>
      <c r="DX249" s="125" t="s">
        <v>490</v>
      </c>
      <c r="DY249" s="125" t="s">
        <v>490</v>
      </c>
      <c r="DZ249" s="125" t="s">
        <v>490</v>
      </c>
      <c r="EA249" s="125">
        <v>0</v>
      </c>
      <c r="EB249" s="991"/>
      <c r="EC249" s="166" t="s">
        <v>1505</v>
      </c>
      <c r="ED249" s="166"/>
      <c r="EE249" s="166">
        <v>6</v>
      </c>
      <c r="EF249" s="166">
        <v>100</v>
      </c>
      <c r="EG249" s="166">
        <v>3</v>
      </c>
      <c r="EH249" s="166">
        <v>1</v>
      </c>
      <c r="EI249" s="166">
        <v>186</v>
      </c>
      <c r="EJ249" s="166">
        <v>94</v>
      </c>
      <c r="EK249" s="167">
        <f>EJ249/(EI249*EI249*0.01*0.01)</f>
        <v>27.17077118742051</v>
      </c>
      <c r="EL249" s="166">
        <v>0</v>
      </c>
      <c r="EM249" s="166"/>
      <c r="EN249" s="166">
        <v>2</v>
      </c>
      <c r="EO249" s="166">
        <v>1</v>
      </c>
      <c r="EP249" s="166"/>
      <c r="EQ249" s="1230">
        <v>42917</v>
      </c>
      <c r="ER249" s="628">
        <v>10144</v>
      </c>
      <c r="ES249" s="507">
        <v>65</v>
      </c>
      <c r="ET249" s="409">
        <v>462994</v>
      </c>
      <c r="EU249" s="409">
        <v>2</v>
      </c>
      <c r="EV249" s="508">
        <f>ET249/ES249*EU249</f>
        <v>14245.969230769231</v>
      </c>
      <c r="EW249" s="509">
        <v>19053</v>
      </c>
      <c r="EX249" s="510">
        <f>EW249/ES249*EU249</f>
        <v>586.2461538461539</v>
      </c>
      <c r="EY249" s="511">
        <f>L249*EX249</f>
        <v>3517.4769230769234</v>
      </c>
      <c r="EZ249" s="512"/>
      <c r="FA249" s="619"/>
      <c r="FB249" s="410"/>
      <c r="FC249" s="564"/>
      <c r="FD249" s="620"/>
      <c r="FE249" s="514"/>
      <c r="FF249" s="515"/>
      <c r="FG249" s="566"/>
      <c r="FH249" s="753"/>
      <c r="FI249" s="531"/>
      <c r="FJ249" s="441"/>
      <c r="FK249" s="991"/>
      <c r="FL249" s="1009"/>
      <c r="FM249" s="172">
        <f>EW249*100/ET249</f>
        <v>4.1151721188611514</v>
      </c>
      <c r="FN249" s="1087">
        <f>EX249/1000</f>
        <v>0.58624615384615386</v>
      </c>
      <c r="FO249" s="1009"/>
      <c r="FP249" s="1060">
        <v>4.1151721188611514</v>
      </c>
      <c r="FQ249" s="1087">
        <v>0.58624615384615386</v>
      </c>
      <c r="FR249" s="1090">
        <f>DT249/EX249</f>
        <v>1.6051278013961054</v>
      </c>
      <c r="FS249" s="174">
        <v>18</v>
      </c>
      <c r="FT249" s="223" t="s">
        <v>490</v>
      </c>
      <c r="FU249" s="223" t="s">
        <v>1472</v>
      </c>
      <c r="FV249" s="223" t="s">
        <v>1491</v>
      </c>
      <c r="FW249" s="166">
        <v>0</v>
      </c>
      <c r="FX249" s="166">
        <v>3</v>
      </c>
      <c r="FY249" s="166">
        <v>0</v>
      </c>
      <c r="FZ249" s="345" t="s">
        <v>539</v>
      </c>
      <c r="GA249" s="166"/>
      <c r="GB249" s="166"/>
      <c r="GC249" s="166"/>
      <c r="GD249" s="166">
        <v>1</v>
      </c>
      <c r="GE249" s="166" t="s">
        <v>1492</v>
      </c>
      <c r="GF249" s="345" t="s">
        <v>1493</v>
      </c>
      <c r="GG249" s="166">
        <v>0</v>
      </c>
      <c r="GH249" s="345">
        <v>0</v>
      </c>
      <c r="GI249" s="345" t="s">
        <v>1506</v>
      </c>
      <c r="GJ249" s="1209"/>
      <c r="GK249" s="214">
        <v>43488</v>
      </c>
      <c r="GL249" s="1236" t="s">
        <v>497</v>
      </c>
      <c r="GM249" s="1231">
        <f>DATEDIF(EQ249,GK249,"m")</f>
        <v>18</v>
      </c>
      <c r="GN249" s="1210" t="s">
        <v>734</v>
      </c>
      <c r="GO249" s="348">
        <v>1.2386304304</v>
      </c>
      <c r="GP249" s="348">
        <v>0.55843988626797447</v>
      </c>
      <c r="GQ249" s="349">
        <v>0.36500219200000039</v>
      </c>
      <c r="GR249" s="1087"/>
      <c r="GS249" s="1087"/>
      <c r="GT249" s="1087"/>
      <c r="GU249" s="122"/>
      <c r="HI249" s="991"/>
      <c r="HJ249" s="991"/>
      <c r="HK249" s="991"/>
      <c r="HL249" s="991"/>
      <c r="HM249" s="991"/>
      <c r="HN249" s="991"/>
      <c r="HO249" s="1022"/>
      <c r="HP249" s="1022"/>
      <c r="HQ249" s="991"/>
      <c r="HR249" s="991"/>
      <c r="HS249" s="991"/>
      <c r="HT249" s="991"/>
      <c r="HU249" s="991"/>
      <c r="HV249" s="991"/>
      <c r="HW249" s="991"/>
      <c r="HX249" s="991"/>
      <c r="HY249" s="991"/>
      <c r="HZ249" s="991"/>
      <c r="IA249" s="991"/>
      <c r="IB249" s="1022"/>
      <c r="IC249" s="991"/>
      <c r="ID249" s="991"/>
      <c r="IE249" s="991"/>
      <c r="IF249" s="991"/>
      <c r="IG249" s="991"/>
      <c r="IH249" s="991"/>
      <c r="II249" s="991"/>
      <c r="IJ249" s="991"/>
      <c r="IK249" s="1022"/>
      <c r="IL249" s="991"/>
      <c r="IM249" s="991"/>
      <c r="IN249" s="1022"/>
      <c r="IO249" s="991"/>
      <c r="IP249" s="991"/>
      <c r="IQ249" s="991"/>
      <c r="IR249" s="991"/>
      <c r="IS249" s="991"/>
      <c r="IT249" s="1022"/>
      <c r="IU249" s="991"/>
      <c r="IV249" s="991"/>
      <c r="IW249" s="991"/>
      <c r="IX249" s="991"/>
      <c r="IY249" s="991"/>
      <c r="IZ249" s="991"/>
      <c r="JA249" s="991"/>
      <c r="JB249" s="991"/>
      <c r="JC249" s="991"/>
      <c r="JD249" s="991"/>
      <c r="JE249" s="991"/>
      <c r="JF249" s="991"/>
      <c r="JG249" s="991"/>
      <c r="JH249" s="991"/>
      <c r="JI249" s="991"/>
      <c r="JJ249" s="1050">
        <v>44.6</v>
      </c>
      <c r="JK249" s="1050">
        <v>1.45</v>
      </c>
      <c r="JL249" s="1050">
        <v>742000</v>
      </c>
      <c r="JM249" s="1229">
        <v>35.700000000000003</v>
      </c>
      <c r="JN249" s="1039">
        <v>8.73</v>
      </c>
      <c r="JO249" s="1050">
        <v>2110000</v>
      </c>
      <c r="JP249" s="1214">
        <v>3517.4769230769234</v>
      </c>
      <c r="JQ249" s="1051">
        <f>JN249*JP249/100</f>
        <v>307.07573538461543</v>
      </c>
      <c r="JR249" s="1050">
        <v>1.05</v>
      </c>
      <c r="JS249" s="1050">
        <v>1010000</v>
      </c>
      <c r="JT249" s="1215">
        <f>JN249-JR249</f>
        <v>7.6800000000000006</v>
      </c>
      <c r="JU249" s="1050">
        <f>JO249-JS249</f>
        <v>1100000</v>
      </c>
      <c r="JV249" s="1051">
        <f>JQ249*JN249/100</f>
        <v>26.807711699076926</v>
      </c>
      <c r="JW249" s="1051">
        <f>JR249*JQ249/100</f>
        <v>3.2242952215384624</v>
      </c>
      <c r="JX249" s="1051">
        <f>JV249-JW249</f>
        <v>23.583416477538464</v>
      </c>
      <c r="JY249" s="1216">
        <v>6</v>
      </c>
      <c r="JZ249" s="1051">
        <f>JV249/JY249</f>
        <v>4.467951949846154</v>
      </c>
      <c r="KA249" s="1051">
        <f>JW249/JY249</f>
        <v>0.53738253692307703</v>
      </c>
      <c r="KB249" s="1051">
        <f>JQ249/JY249</f>
        <v>51.179289230769236</v>
      </c>
      <c r="KC249" s="1229">
        <v>6.24</v>
      </c>
      <c r="KD249" s="1039">
        <v>90.2</v>
      </c>
      <c r="KE249" s="1050">
        <v>2203</v>
      </c>
      <c r="KF249" s="1050">
        <v>0.74</v>
      </c>
      <c r="KG249" s="1050">
        <v>2660</v>
      </c>
      <c r="KH249" s="1050">
        <v>89.7</v>
      </c>
      <c r="KI249" s="1050">
        <v>7381</v>
      </c>
      <c r="KJ249" s="1050">
        <v>0.68</v>
      </c>
      <c r="KK249" s="1050">
        <v>5410</v>
      </c>
      <c r="KL249" s="1050">
        <v>97.4</v>
      </c>
      <c r="KM249" s="1050">
        <v>4952</v>
      </c>
      <c r="KN249" s="1050">
        <v>97.4</v>
      </c>
      <c r="KO249" s="1050">
        <v>9107</v>
      </c>
      <c r="KP249" s="1039">
        <v>65.7</v>
      </c>
      <c r="KQ249" s="1050">
        <v>23.2</v>
      </c>
      <c r="KR249" s="1050">
        <v>65.3</v>
      </c>
      <c r="KS249" s="1050">
        <v>8997</v>
      </c>
      <c r="KT249" s="1050">
        <v>91.1</v>
      </c>
      <c r="KU249" s="1050">
        <v>1863</v>
      </c>
      <c r="KV249" s="1050">
        <v>40.1</v>
      </c>
      <c r="KW249" s="1050">
        <v>4425</v>
      </c>
      <c r="KX249" s="1050">
        <v>61</v>
      </c>
      <c r="KY249" s="1050">
        <v>5964</v>
      </c>
      <c r="KZ249" s="1050">
        <v>2.48</v>
      </c>
      <c r="LA249" s="1050">
        <v>3395</v>
      </c>
      <c r="LB249" s="1050">
        <v>1.31</v>
      </c>
      <c r="LC249" s="1050">
        <v>3575</v>
      </c>
      <c r="LD249" s="1050">
        <v>27.9</v>
      </c>
      <c r="LF249" s="122"/>
      <c r="LG249" s="122"/>
      <c r="LH249" s="122"/>
      <c r="LI249" s="122"/>
      <c r="LJ249" s="122"/>
      <c r="LK249" s="122"/>
      <c r="LL249" s="122"/>
      <c r="LM249" s="122"/>
      <c r="LN249" s="122"/>
      <c r="LO249" s="122"/>
      <c r="LP249" s="122"/>
      <c r="LQ249" s="122"/>
      <c r="LR249" s="1009"/>
      <c r="LS249" s="1009"/>
      <c r="LT249" s="1009"/>
      <c r="LU249" s="1009"/>
      <c r="LV249" s="1009"/>
      <c r="LW249" s="1009"/>
      <c r="LX249" s="1009"/>
    </row>
    <row r="250" spans="1:338" ht="14.45" hidden="1" customHeight="1">
      <c r="A250" s="122">
        <v>163</v>
      </c>
      <c r="B250" s="122">
        <f>COUNTIFS($D$3:D250,D250,$F$3:F250,F250)</f>
        <v>1</v>
      </c>
      <c r="C250" s="184">
        <v>10755</v>
      </c>
      <c r="D250" s="398" t="s">
        <v>1641</v>
      </c>
      <c r="E250" s="188" t="s">
        <v>1222</v>
      </c>
      <c r="F250" s="187">
        <v>5856211911</v>
      </c>
      <c r="G250" s="125">
        <v>61</v>
      </c>
      <c r="H250" s="398" t="s">
        <v>1642</v>
      </c>
      <c r="I250" s="389" t="s">
        <v>476</v>
      </c>
      <c r="J250" s="751" t="s">
        <v>1501</v>
      </c>
      <c r="K250" s="188" t="s">
        <v>478</v>
      </c>
      <c r="L250" s="125">
        <v>11</v>
      </c>
      <c r="M250" s="188" t="s">
        <v>713</v>
      </c>
      <c r="N250" s="188" t="s">
        <v>490</v>
      </c>
      <c r="O250" s="125"/>
      <c r="P250" s="125" t="s">
        <v>1628</v>
      </c>
      <c r="Q250" s="553"/>
      <c r="R250" s="553"/>
      <c r="S250" s="378"/>
      <c r="T250" s="1242" t="s">
        <v>1643</v>
      </c>
      <c r="U250" s="378"/>
      <c r="V250" s="379" t="s">
        <v>1183</v>
      </c>
      <c r="W250" s="546"/>
      <c r="X250" s="378"/>
      <c r="Y250" s="324"/>
      <c r="Z250" s="1007"/>
      <c r="AA250" s="225" t="s">
        <v>1196</v>
      </c>
      <c r="AB250" s="125"/>
      <c r="AC250" s="1014">
        <v>589</v>
      </c>
      <c r="AD250" s="1100">
        <v>6400</v>
      </c>
      <c r="AE250" s="1014"/>
      <c r="AF250" s="1014"/>
      <c r="AG250" s="1018" t="s">
        <v>1644</v>
      </c>
      <c r="AH250" s="1014">
        <v>700</v>
      </c>
      <c r="AO250" s="1024">
        <v>68.8</v>
      </c>
      <c r="AP250" s="137">
        <v>21.8</v>
      </c>
      <c r="AQ250" s="138">
        <v>8.8000000000000007</v>
      </c>
      <c r="AR250" s="139">
        <f t="shared" si="123"/>
        <v>99.399999999999991</v>
      </c>
      <c r="AS250" s="140">
        <f t="shared" si="124"/>
        <v>3.1559633027522933</v>
      </c>
      <c r="AT250" s="141">
        <f t="shared" si="125"/>
        <v>27.772477064220183</v>
      </c>
      <c r="AU250" s="142">
        <f t="shared" si="126"/>
        <v>2.2483660130718954</v>
      </c>
      <c r="AV250" s="143">
        <v>63.020799999999987</v>
      </c>
      <c r="AW250" s="143">
        <f>95-AY250</f>
        <v>91.6</v>
      </c>
      <c r="AX250" s="144">
        <v>2.3391999999999999</v>
      </c>
      <c r="AY250" s="143">
        <v>3.4</v>
      </c>
      <c r="AZ250" s="122" t="s">
        <v>487</v>
      </c>
      <c r="BA250" s="204">
        <v>66.599999999999994</v>
      </c>
      <c r="BB250" s="147" t="s">
        <v>487</v>
      </c>
      <c r="BC250" s="158">
        <v>0.7</v>
      </c>
      <c r="BG250" s="233">
        <v>9927</v>
      </c>
      <c r="BH250" s="122" t="s">
        <v>487</v>
      </c>
      <c r="BI250" s="234" t="s">
        <v>487</v>
      </c>
      <c r="BJ250" s="122">
        <v>37.6</v>
      </c>
      <c r="BK250" s="122">
        <v>62.4</v>
      </c>
      <c r="BL250" s="150">
        <f>BJ250/BK250</f>
        <v>0.60256410256410264</v>
      </c>
      <c r="BM250" s="206">
        <v>1.4</v>
      </c>
      <c r="BN250" s="153">
        <f>BM250*100/AO250</f>
        <v>2.0348837209302326</v>
      </c>
      <c r="BO250" s="122" t="s">
        <v>487</v>
      </c>
      <c r="BP250" s="143">
        <v>54.326241134751776</v>
      </c>
      <c r="BQ250" s="991">
        <v>30.7</v>
      </c>
      <c r="BR250" s="233">
        <v>54218</v>
      </c>
      <c r="BS250" s="153">
        <f t="shared" si="128"/>
        <v>31.7</v>
      </c>
      <c r="BT250" s="158">
        <v>87.4</v>
      </c>
      <c r="BU250" s="158">
        <v>9884</v>
      </c>
      <c r="BV250" s="153">
        <f>100-BT250</f>
        <v>12.599999999999994</v>
      </c>
      <c r="BW250" s="1039">
        <f t="shared" si="129"/>
        <v>21.407599999999999</v>
      </c>
      <c r="BX250" s="158">
        <v>11.8</v>
      </c>
      <c r="BY250" s="145">
        <f>BX250*AP250/100</f>
        <v>2.5724</v>
      </c>
      <c r="BZ250" s="158">
        <v>19.899999999999999</v>
      </c>
      <c r="CA250" s="145">
        <f>BZ250*AP250/100</f>
        <v>4.3381999999999996</v>
      </c>
      <c r="CB250" s="158">
        <v>66.5</v>
      </c>
      <c r="CC250" s="145">
        <f>CB250*AP250/100</f>
        <v>14.497</v>
      </c>
      <c r="CD250" s="158">
        <v>1.9</v>
      </c>
      <c r="CL250" s="143">
        <f t="shared" si="130"/>
        <v>0.59296482412060314</v>
      </c>
      <c r="CM250" s="145"/>
      <c r="CN250" s="145"/>
      <c r="CO250" s="145"/>
      <c r="CT250" s="145">
        <v>43.5</v>
      </c>
      <c r="CU250" s="236"/>
      <c r="CV250" s="236"/>
      <c r="CW250" s="145"/>
      <c r="CX250" s="145"/>
      <c r="CZ250" s="145"/>
      <c r="DA250" s="209">
        <v>3</v>
      </c>
      <c r="DB250" s="237" t="s">
        <v>301</v>
      </c>
      <c r="DC250" s="383"/>
      <c r="DE250" s="125"/>
      <c r="DF250" s="125"/>
      <c r="DG250" s="125"/>
      <c r="DH250" s="414"/>
      <c r="DI250" s="125" t="s">
        <v>515</v>
      </c>
      <c r="DJ250" s="267" t="s">
        <v>1644</v>
      </c>
      <c r="DK250" s="166">
        <v>2</v>
      </c>
      <c r="DL250" s="166"/>
      <c r="DM250" s="166" t="s">
        <v>476</v>
      </c>
      <c r="DN250" s="164">
        <v>0</v>
      </c>
      <c r="DO250" s="166">
        <v>0</v>
      </c>
      <c r="DP250" s="1275">
        <v>43591</v>
      </c>
      <c r="DQ250" s="166"/>
      <c r="DR250" s="165" t="s">
        <v>490</v>
      </c>
      <c r="DS250" s="125" t="s">
        <v>490</v>
      </c>
      <c r="DT250" s="125" t="s">
        <v>490</v>
      </c>
      <c r="DU250" s="125" t="s">
        <v>490</v>
      </c>
      <c r="DV250" s="125" t="s">
        <v>490</v>
      </c>
      <c r="DW250" s="125" t="s">
        <v>490</v>
      </c>
      <c r="DX250" s="125" t="s">
        <v>490</v>
      </c>
      <c r="DY250" s="125" t="s">
        <v>490</v>
      </c>
      <c r="DZ250" s="125" t="s">
        <v>490</v>
      </c>
      <c r="EA250" s="125" t="s">
        <v>490</v>
      </c>
      <c r="EC250" s="242"/>
      <c r="ED250" s="242"/>
      <c r="EE250" s="166">
        <v>11</v>
      </c>
      <c r="EF250" s="166">
        <v>20</v>
      </c>
      <c r="EG250" s="166">
        <v>2</v>
      </c>
      <c r="EH250" s="166">
        <v>0</v>
      </c>
      <c r="EI250" s="166">
        <v>153</v>
      </c>
      <c r="EJ250" s="166">
        <v>95</v>
      </c>
      <c r="EK250" s="167">
        <f>EJ250/(EI250*EI250*0.01*0.01)</f>
        <v>40.582681874492714</v>
      </c>
      <c r="EL250" s="374">
        <v>3</v>
      </c>
      <c r="EM250" s="166"/>
      <c r="EN250" s="166">
        <v>3</v>
      </c>
      <c r="EO250" s="166">
        <v>2</v>
      </c>
      <c r="EP250" s="242"/>
      <c r="EQ250" s="176"/>
      <c r="ER250" s="559">
        <v>10755</v>
      </c>
      <c r="ES250" s="548">
        <v>75</v>
      </c>
      <c r="ET250" s="548">
        <v>28184</v>
      </c>
      <c r="EU250" s="548">
        <v>4000</v>
      </c>
      <c r="EV250" s="548">
        <v>38220</v>
      </c>
      <c r="EW250" s="549">
        <v>4385</v>
      </c>
      <c r="EX250" s="550">
        <f>EW250/EU250*EV250/ES250</f>
        <v>558.64899999999989</v>
      </c>
      <c r="EY250" s="511">
        <f>L250*EX250</f>
        <v>6145.1389999999992</v>
      </c>
      <c r="EZ250" s="540"/>
      <c r="FA250" s="175"/>
      <c r="FB250" s="352"/>
      <c r="FC250" s="175"/>
      <c r="FD250" s="564"/>
      <c r="FE250" s="551"/>
      <c r="FF250" s="551"/>
      <c r="FG250" s="566"/>
      <c r="FH250" s="614"/>
      <c r="FI250" s="518"/>
      <c r="FJ250" s="519"/>
      <c r="FK250" s="1017"/>
      <c r="FL250" s="133"/>
      <c r="FM250" s="122"/>
      <c r="FN250" s="213">
        <f>AC250/1000</f>
        <v>0.58899999999999997</v>
      </c>
      <c r="FP250" s="141">
        <f>EW250*100/ET250</f>
        <v>15.558472892421232</v>
      </c>
      <c r="FQ250" s="247">
        <f>EX250/1000</f>
        <v>0.55864899999999984</v>
      </c>
      <c r="FR250" s="222"/>
      <c r="FS250" s="222"/>
      <c r="FT250" s="223"/>
      <c r="FU250" s="223"/>
      <c r="FV250" s="223"/>
      <c r="FW250" s="166">
        <v>0</v>
      </c>
      <c r="FX250" s="166">
        <v>7</v>
      </c>
      <c r="FY250" s="166">
        <v>0</v>
      </c>
      <c r="FZ250" s="345"/>
      <c r="GA250" s="166">
        <v>0</v>
      </c>
      <c r="GB250" s="345"/>
      <c r="GC250" s="242"/>
      <c r="GD250" s="166">
        <v>1</v>
      </c>
      <c r="GE250" s="375">
        <v>43591</v>
      </c>
      <c r="GF250" s="345" t="s">
        <v>1521</v>
      </c>
      <c r="GG250" s="166"/>
      <c r="GH250" s="345"/>
      <c r="GI250" s="242" t="s">
        <v>923</v>
      </c>
      <c r="GJ250" s="1278">
        <f>DATEDIF(DP250,GK250,"m")</f>
        <v>0</v>
      </c>
      <c r="GK250" s="1279">
        <v>43591</v>
      </c>
      <c r="GL250" s="1280" t="s">
        <v>1534</v>
      </c>
      <c r="GM250" s="177"/>
      <c r="GN250" s="1147"/>
      <c r="GO250" s="166"/>
      <c r="GP250" s="179">
        <v>2.3369495187831553</v>
      </c>
      <c r="GQ250" s="166"/>
      <c r="GR250" s="1050"/>
      <c r="GS250" s="1050"/>
      <c r="GT250" s="1050"/>
      <c r="GU250" s="266"/>
      <c r="GV250" s="166"/>
      <c r="GW250" s="166"/>
      <c r="GX250" s="166"/>
      <c r="GY250" s="166"/>
      <c r="GZ250" s="166"/>
      <c r="HA250" s="166"/>
      <c r="HB250" s="166"/>
      <c r="HC250" s="166"/>
      <c r="HD250" s="166"/>
      <c r="HE250" s="166"/>
      <c r="HF250" s="166"/>
      <c r="HG250" s="166"/>
      <c r="HH250" s="166"/>
      <c r="HI250" s="1050"/>
      <c r="HJ250" s="1050"/>
      <c r="HK250" s="1050"/>
      <c r="HL250" s="1050"/>
      <c r="HM250" s="1050"/>
      <c r="HN250" s="1050"/>
      <c r="HO250" s="1051"/>
      <c r="HP250" s="1051"/>
      <c r="HQ250" s="1050"/>
      <c r="HR250" s="1050"/>
      <c r="HS250" s="1050"/>
      <c r="HT250" s="1050"/>
      <c r="HU250" s="1050"/>
      <c r="HV250" s="1050"/>
      <c r="HW250" s="1050"/>
      <c r="HX250" s="1050"/>
      <c r="HY250" s="1050"/>
      <c r="HZ250" s="1050"/>
      <c r="IA250" s="1050"/>
      <c r="IB250" s="1051"/>
      <c r="IC250" s="1050"/>
      <c r="ID250" s="1050"/>
      <c r="IE250" s="1050"/>
      <c r="IF250" s="1050"/>
      <c r="IG250" s="1050"/>
      <c r="IH250" s="1050"/>
      <c r="II250" s="1050"/>
      <c r="IJ250" s="1050"/>
      <c r="IK250" s="1051"/>
      <c r="IL250" s="1050"/>
      <c r="IM250" s="1050"/>
      <c r="IN250" s="1051"/>
      <c r="IO250" s="1050"/>
      <c r="IP250" s="1050"/>
      <c r="IQ250" s="1050"/>
      <c r="IR250" s="1050"/>
      <c r="IS250" s="1050"/>
      <c r="IT250" s="1051"/>
      <c r="IU250" s="1050"/>
      <c r="IV250" s="1050"/>
      <c r="IW250" s="1050"/>
      <c r="IX250" s="1050"/>
      <c r="IY250" s="1050"/>
      <c r="IZ250" s="1050"/>
      <c r="JA250" s="1050"/>
      <c r="JB250" s="1050"/>
      <c r="JC250" s="1050"/>
      <c r="JD250" s="1050"/>
      <c r="JE250" s="1050"/>
      <c r="JF250" s="1050"/>
      <c r="JG250" s="166"/>
      <c r="JH250" s="166"/>
      <c r="JI250" s="166"/>
      <c r="JJ250" s="993"/>
      <c r="JK250" s="993"/>
      <c r="JL250" s="993"/>
      <c r="JM250" s="993"/>
      <c r="JN250" s="993"/>
      <c r="JO250" s="993"/>
      <c r="JP250" s="993"/>
      <c r="JQ250" s="993"/>
      <c r="JR250" s="993"/>
      <c r="JS250" s="993"/>
      <c r="JT250" s="993"/>
      <c r="JU250" s="993"/>
      <c r="JV250" s="993"/>
      <c r="JW250" s="993"/>
      <c r="JX250" s="993"/>
      <c r="JY250" s="993"/>
      <c r="JZ250" s="993"/>
      <c r="KA250" s="993"/>
      <c r="KB250" s="993"/>
      <c r="KC250" s="993"/>
      <c r="KD250" s="993"/>
      <c r="KE250" s="993"/>
      <c r="KF250" s="993"/>
      <c r="KG250" s="993"/>
      <c r="KH250" s="993"/>
      <c r="KI250" s="993"/>
      <c r="KJ250" s="993"/>
      <c r="KK250" s="993"/>
      <c r="KL250" s="993"/>
      <c r="KM250" s="993"/>
      <c r="KN250" s="993"/>
      <c r="KO250" s="993"/>
      <c r="KP250" s="993"/>
      <c r="KQ250" s="993"/>
      <c r="KR250" s="993"/>
      <c r="KS250" s="993"/>
      <c r="KT250" s="993"/>
      <c r="KU250" s="993"/>
      <c r="KV250" s="993"/>
      <c r="KW250" s="993"/>
      <c r="KX250" s="993"/>
      <c r="KY250" s="993"/>
      <c r="KZ250" s="993"/>
      <c r="LA250" s="993"/>
      <c r="LB250" s="993"/>
      <c r="LC250" s="993"/>
      <c r="LD250" s="993"/>
      <c r="LE250" s="166"/>
      <c r="LF250" s="345"/>
      <c r="LG250" s="345"/>
      <c r="LH250" s="345"/>
      <c r="LI250" s="345"/>
      <c r="LJ250" s="345"/>
      <c r="LK250" s="345"/>
      <c r="LL250" s="345"/>
      <c r="LM250" s="345"/>
      <c r="LN250" s="345"/>
      <c r="LO250" s="345"/>
      <c r="LP250" s="345"/>
      <c r="LQ250" s="345"/>
      <c r="LR250" s="175"/>
      <c r="LS250" s="175"/>
      <c r="LT250" s="175"/>
      <c r="LU250" s="175"/>
      <c r="LV250" s="175"/>
      <c r="LW250" s="175"/>
      <c r="LX250" s="175"/>
      <c r="LY250" s="183"/>
      <c r="LZ250" s="183"/>
    </row>
    <row r="251" spans="1:338" ht="14.45" hidden="1" customHeight="1">
      <c r="A251" s="122">
        <v>55</v>
      </c>
      <c r="B251" s="122">
        <f>COUNTIFS($D$3:D251,D251,$F$3:F251,F251)</f>
        <v>1</v>
      </c>
      <c r="C251" s="961">
        <v>5071</v>
      </c>
      <c r="D251" s="398" t="s">
        <v>1557</v>
      </c>
      <c r="E251" s="225"/>
      <c r="F251" s="521">
        <v>5910120678</v>
      </c>
      <c r="G251" s="125">
        <v>57</v>
      </c>
      <c r="H251" s="422" t="s">
        <v>1558</v>
      </c>
      <c r="I251" s="269"/>
      <c r="J251" s="190"/>
      <c r="K251" s="962" t="s">
        <v>478</v>
      </c>
      <c r="L251" s="186">
        <v>4</v>
      </c>
      <c r="M251" s="186">
        <v>1</v>
      </c>
      <c r="N251" s="225"/>
      <c r="O251" s="225"/>
      <c r="P251" s="553"/>
      <c r="Q251" s="192"/>
      <c r="R251" s="192"/>
      <c r="S251" s="324"/>
      <c r="T251" s="324"/>
      <c r="U251" s="325"/>
      <c r="V251" s="324"/>
      <c r="W251" s="442"/>
      <c r="X251" s="324"/>
      <c r="Y251" s="324"/>
      <c r="Z251" s="1007"/>
      <c r="AA251" s="225"/>
      <c r="AB251" s="125"/>
      <c r="AC251" s="991"/>
      <c r="AD251" s="991"/>
      <c r="AE251" s="991"/>
      <c r="AF251" s="991"/>
      <c r="AG251" s="1017"/>
      <c r="AH251" s="1009"/>
      <c r="AJ251" s="145">
        <v>33</v>
      </c>
      <c r="AK251" s="134"/>
      <c r="AM251" s="135"/>
      <c r="AO251" s="1025">
        <v>66.599999999999994</v>
      </c>
      <c r="AP251" s="137">
        <v>29.2</v>
      </c>
      <c r="AQ251" s="829">
        <v>4.2</v>
      </c>
      <c r="AR251" s="139">
        <f t="shared" si="123"/>
        <v>100</v>
      </c>
      <c r="AS251" s="140">
        <f t="shared" si="124"/>
        <v>2.2808219178082192</v>
      </c>
      <c r="AT251" s="141">
        <f t="shared" si="125"/>
        <v>9.5794520547945208</v>
      </c>
      <c r="AU251" s="142">
        <f t="shared" si="126"/>
        <v>1.994011976047904</v>
      </c>
      <c r="AV251" s="145" t="s">
        <v>487</v>
      </c>
      <c r="AW251" s="145" t="s">
        <v>487</v>
      </c>
      <c r="AX251" s="144" t="s">
        <v>487</v>
      </c>
      <c r="AY251" s="122" t="s">
        <v>487</v>
      </c>
      <c r="AZ251" s="143" t="s">
        <v>487</v>
      </c>
      <c r="BA251" s="146" t="s">
        <v>487</v>
      </c>
      <c r="BB251" s="205">
        <v>0.2</v>
      </c>
      <c r="BC251" s="148"/>
      <c r="BD251" s="148"/>
      <c r="BG251" s="145"/>
      <c r="BH251" s="143"/>
      <c r="BI251" s="234" t="s">
        <v>487</v>
      </c>
      <c r="BJ251" s="143" t="s">
        <v>487</v>
      </c>
      <c r="BK251" s="143" t="s">
        <v>487</v>
      </c>
      <c r="BL251" s="150" t="s">
        <v>487</v>
      </c>
      <c r="BM251" s="206" t="s">
        <v>487</v>
      </c>
      <c r="BN251" s="122" t="s">
        <v>487</v>
      </c>
      <c r="BO251" s="838" t="s">
        <v>487</v>
      </c>
      <c r="BP251" s="143"/>
      <c r="BQ251" s="1030"/>
      <c r="BR251" s="152"/>
      <c r="BS251" s="153">
        <f t="shared" si="128"/>
        <v>33.409999999999997</v>
      </c>
      <c r="BT251" s="154"/>
      <c r="BU251" s="152"/>
      <c r="BV251" s="154"/>
      <c r="BW251" s="1039">
        <f t="shared" si="129"/>
        <v>28.94012</v>
      </c>
      <c r="BX251" s="154">
        <v>2.5099999999999998</v>
      </c>
      <c r="BY251" s="786">
        <f>BX251*AP251/100</f>
        <v>0.7329199999999999</v>
      </c>
      <c r="BZ251" s="154">
        <v>30.9</v>
      </c>
      <c r="CA251" s="786">
        <f>BZ251*AP251/100</f>
        <v>9.0228000000000002</v>
      </c>
      <c r="CB251" s="154">
        <v>65.7</v>
      </c>
      <c r="CC251" s="786">
        <f>CB251*AP251/100</f>
        <v>19.1844</v>
      </c>
      <c r="CD251" s="154"/>
      <c r="CE251" s="143"/>
      <c r="CF251"/>
      <c r="CL251" s="157">
        <f t="shared" si="130"/>
        <v>8.1229773462783164E-2</v>
      </c>
      <c r="CM251" s="145"/>
      <c r="CN251" s="145"/>
      <c r="CO251" s="145"/>
      <c r="CP251" s="148"/>
      <c r="CS251" s="145"/>
      <c r="CT251" s="145"/>
      <c r="CU251" s="145"/>
      <c r="CV251" s="145"/>
      <c r="CW251" s="145"/>
      <c r="CX251" s="145"/>
      <c r="CY251" s="149"/>
      <c r="CZ251" s="145"/>
      <c r="DA251" s="149">
        <v>3</v>
      </c>
      <c r="DB251" s="149" t="s">
        <v>600</v>
      </c>
      <c r="DE251" s="125"/>
      <c r="DF251" s="125"/>
      <c r="DG251" s="125"/>
      <c r="DH251" s="414"/>
      <c r="DI251" s="160" t="s">
        <v>489</v>
      </c>
      <c r="DJ251" s="830"/>
      <c r="DK251" s="166">
        <v>2</v>
      </c>
      <c r="DL251" s="166" t="s">
        <v>476</v>
      </c>
      <c r="DM251" s="166"/>
      <c r="DN251" s="164">
        <v>0</v>
      </c>
      <c r="DO251" s="166">
        <v>0</v>
      </c>
      <c r="DP251" s="1276">
        <v>42664</v>
      </c>
      <c r="DQ251" s="166">
        <v>1</v>
      </c>
      <c r="DR251" s="165" t="s">
        <v>490</v>
      </c>
      <c r="DS251" s="125" t="s">
        <v>490</v>
      </c>
      <c r="DT251" s="125" t="s">
        <v>490</v>
      </c>
      <c r="DU251" s="125" t="s">
        <v>490</v>
      </c>
      <c r="DV251" s="125" t="s">
        <v>490</v>
      </c>
      <c r="DW251" s="125" t="s">
        <v>490</v>
      </c>
      <c r="DX251" s="125" t="s">
        <v>490</v>
      </c>
      <c r="DY251" s="125" t="s">
        <v>490</v>
      </c>
      <c r="DZ251" s="125" t="s">
        <v>490</v>
      </c>
      <c r="EA251" s="125" t="s">
        <v>490</v>
      </c>
      <c r="EC251" s="166">
        <v>3</v>
      </c>
      <c r="ED251" s="166">
        <v>1</v>
      </c>
      <c r="EE251" s="166">
        <v>4</v>
      </c>
      <c r="EF251" s="166"/>
      <c r="EG251" s="163"/>
      <c r="EH251" s="166">
        <v>0</v>
      </c>
      <c r="EI251" s="166">
        <v>178</v>
      </c>
      <c r="EJ251" s="166">
        <v>82</v>
      </c>
      <c r="EK251" s="167">
        <f>EJ251/(EI251*EI251*0.01*0.01)</f>
        <v>25.880570635020828</v>
      </c>
      <c r="EL251" s="166">
        <v>2</v>
      </c>
      <c r="EM251" s="168" t="s">
        <v>490</v>
      </c>
      <c r="EN251" s="166">
        <v>3</v>
      </c>
      <c r="EO251" s="166" t="s">
        <v>490</v>
      </c>
      <c r="EP251" s="166" t="s">
        <v>490</v>
      </c>
      <c r="EQ251" s="293"/>
      <c r="ER251" s="1251">
        <v>5071</v>
      </c>
      <c r="ES251" s="979"/>
      <c r="ET251" s="979"/>
      <c r="EU251" s="979"/>
      <c r="EV251" s="979"/>
      <c r="EW251" s="1191"/>
      <c r="EX251" s="1195"/>
      <c r="EY251" s="1201"/>
      <c r="EZ251" s="1255"/>
      <c r="FA251" s="892"/>
      <c r="FB251" s="979"/>
      <c r="FC251" s="892"/>
      <c r="FD251" s="892"/>
      <c r="FE251" s="1257"/>
      <c r="FF251" s="1258"/>
      <c r="FG251" s="899"/>
      <c r="FH251" s="900"/>
      <c r="FI251" s="834"/>
      <c r="FJ251" s="835"/>
      <c r="FK251" s="1208"/>
      <c r="FL251" s="836"/>
      <c r="FM251" s="836"/>
      <c r="FP251" s="145">
        <v>33</v>
      </c>
      <c r="FQ251" s="366" t="s">
        <v>487</v>
      </c>
      <c r="FR251" s="133"/>
      <c r="FS251" s="133"/>
      <c r="GF251" s="175"/>
      <c r="GJ251" s="1278">
        <f>DATEDIF(DP251,GK251,"m")</f>
        <v>0</v>
      </c>
      <c r="GK251" s="1282">
        <v>42664</v>
      </c>
      <c r="GL251" s="1280" t="s">
        <v>1534</v>
      </c>
      <c r="GM251" s="177"/>
      <c r="GN251" s="1147"/>
      <c r="GR251" s="991"/>
      <c r="GS251" s="991"/>
      <c r="GT251" s="991"/>
      <c r="GU251" s="122"/>
      <c r="HI251" s="991"/>
      <c r="HJ251" s="991"/>
      <c r="HK251" s="991"/>
      <c r="HL251" s="991"/>
      <c r="HM251" s="991"/>
      <c r="HN251" s="991"/>
      <c r="HO251" s="1022"/>
      <c r="HP251" s="1022"/>
      <c r="HQ251" s="991"/>
      <c r="HR251" s="991"/>
      <c r="HS251" s="991"/>
      <c r="HT251" s="991"/>
      <c r="HU251" s="991"/>
      <c r="HV251" s="991"/>
      <c r="HW251" s="991"/>
      <c r="HX251" s="991"/>
      <c r="HY251" s="991"/>
      <c r="HZ251" s="991"/>
      <c r="IA251" s="991"/>
      <c r="IB251" s="1022"/>
      <c r="IC251" s="991"/>
      <c r="ID251" s="991"/>
      <c r="IE251" s="991"/>
      <c r="IF251" s="991"/>
      <c r="IG251" s="991"/>
      <c r="IH251" s="991"/>
      <c r="II251" s="991"/>
      <c r="IJ251" s="991"/>
      <c r="IK251" s="1022"/>
      <c r="IL251" s="991"/>
      <c r="IM251" s="991"/>
      <c r="IN251" s="1022"/>
      <c r="IO251" s="991"/>
      <c r="IP251" s="991"/>
      <c r="IQ251" s="991"/>
      <c r="IR251" s="991"/>
      <c r="IS251" s="991"/>
      <c r="IT251" s="1022"/>
      <c r="IU251" s="991"/>
      <c r="IV251" s="991"/>
      <c r="IW251" s="991"/>
      <c r="IX251" s="991"/>
      <c r="IY251" s="991"/>
      <c r="IZ251" s="991"/>
      <c r="JA251" s="991"/>
      <c r="JB251" s="991"/>
      <c r="JC251" s="991"/>
      <c r="JD251" s="991"/>
      <c r="JE251" s="991"/>
      <c r="JF251" s="991"/>
      <c r="JG251" s="125"/>
      <c r="JH251" s="125"/>
      <c r="JI251" s="125"/>
      <c r="JJ251" s="993"/>
      <c r="JK251" s="993"/>
      <c r="JL251" s="1274"/>
      <c r="JM251" s="993"/>
      <c r="JN251" s="993"/>
      <c r="JO251" s="993"/>
      <c r="JP251" s="993"/>
      <c r="JQ251" s="993"/>
      <c r="JR251" s="993"/>
      <c r="JS251" s="993"/>
      <c r="JT251" s="993"/>
      <c r="JU251" s="993"/>
      <c r="JV251" s="993"/>
      <c r="JW251" s="993"/>
      <c r="JX251" s="993"/>
      <c r="JY251" s="993"/>
      <c r="JZ251" s="993"/>
      <c r="KA251" s="993"/>
      <c r="KB251" s="993"/>
      <c r="KC251" s="993"/>
      <c r="KD251" s="993"/>
      <c r="KE251" s="993"/>
      <c r="KF251" s="993"/>
      <c r="KG251" s="993"/>
      <c r="KH251" s="993"/>
      <c r="KI251" s="993"/>
      <c r="KJ251" s="993"/>
      <c r="KK251" s="993"/>
      <c r="KL251" s="993"/>
      <c r="KM251" s="993"/>
      <c r="KN251" s="993"/>
      <c r="KO251" s="993"/>
      <c r="KP251" s="993"/>
      <c r="KQ251" s="993"/>
      <c r="KR251" s="993"/>
      <c r="KS251" s="993"/>
      <c r="KT251" s="993"/>
      <c r="KU251" s="993"/>
      <c r="KV251" s="993"/>
      <c r="KW251" s="993"/>
      <c r="KX251" s="993"/>
      <c r="KY251" s="993"/>
      <c r="KZ251" s="993"/>
      <c r="LA251" s="993"/>
      <c r="LB251" s="993"/>
      <c r="LC251" s="993"/>
      <c r="LD251" s="993"/>
      <c r="LE251" s="125"/>
      <c r="LF251" s="125"/>
      <c r="LG251" s="125"/>
      <c r="LH251" s="125"/>
      <c r="LI251" s="125"/>
      <c r="LJ251" s="125"/>
      <c r="LK251" s="125"/>
      <c r="LL251" s="125"/>
      <c r="LM251" s="125"/>
      <c r="LN251" s="125"/>
      <c r="LO251" s="125"/>
      <c r="LP251" s="125"/>
      <c r="LQ251" s="125"/>
      <c r="LR251" s="175"/>
      <c r="LS251" s="175"/>
      <c r="LT251" s="175"/>
      <c r="LU251" s="175"/>
      <c r="LV251" s="175"/>
      <c r="LW251" s="175"/>
      <c r="LX251" s="175"/>
      <c r="LY251" s="183"/>
      <c r="LZ251" s="183"/>
    </row>
    <row r="252" spans="1:338" ht="14.45" hidden="1" customHeight="1">
      <c r="A252" s="122">
        <v>27</v>
      </c>
      <c r="B252" s="122">
        <f>COUNTIFS($D$3:D252,D252,$F$3:F252,F252)</f>
        <v>1</v>
      </c>
      <c r="C252" s="686">
        <v>5779</v>
      </c>
      <c r="D252" s="422" t="s">
        <v>1565</v>
      </c>
      <c r="E252" s="225" t="s">
        <v>1566</v>
      </c>
      <c r="F252" s="521">
        <v>6002291922</v>
      </c>
      <c r="G252" s="125">
        <v>57</v>
      </c>
      <c r="H252" s="422" t="s">
        <v>1567</v>
      </c>
      <c r="I252" s="269" t="s">
        <v>1568</v>
      </c>
      <c r="J252" s="1173" t="s">
        <v>477</v>
      </c>
      <c r="K252" s="965" t="s">
        <v>478</v>
      </c>
      <c r="L252" s="967">
        <v>2</v>
      </c>
      <c r="M252" s="967">
        <v>9</v>
      </c>
      <c r="N252" s="967"/>
      <c r="O252" s="967"/>
      <c r="P252" s="844" t="s">
        <v>1569</v>
      </c>
      <c r="Q252" s="964"/>
      <c r="R252" s="964"/>
      <c r="S252" s="1175"/>
      <c r="T252" s="1175"/>
      <c r="U252" s="1177"/>
      <c r="V252" s="1175"/>
      <c r="W252" s="1308"/>
      <c r="X252" s="1178"/>
      <c r="Y252" s="1175"/>
      <c r="Z252" s="1098"/>
      <c r="AA252" s="967"/>
      <c r="AB252" s="849" t="s">
        <v>481</v>
      </c>
      <c r="AC252" s="1099"/>
      <c r="AD252" s="1099"/>
      <c r="AE252" s="1099"/>
      <c r="AF252" s="1099"/>
      <c r="AG252" s="1018" t="s">
        <v>1570</v>
      </c>
      <c r="AH252" s="1126" t="s">
        <v>1564</v>
      </c>
      <c r="AI252" s="285" t="s">
        <v>487</v>
      </c>
      <c r="AJ252" s="285" t="s">
        <v>487</v>
      </c>
      <c r="AK252" s="285" t="s">
        <v>487</v>
      </c>
      <c r="AL252" s="285" t="s">
        <v>487</v>
      </c>
      <c r="AM252" s="285" t="s">
        <v>487</v>
      </c>
      <c r="AN252" s="285" t="s">
        <v>487</v>
      </c>
      <c r="AO252" s="1021" t="s">
        <v>487</v>
      </c>
      <c r="AP252" s="363" t="s">
        <v>487</v>
      </c>
      <c r="AQ252" s="288" t="str">
        <f>DU252</f>
        <v>N</v>
      </c>
      <c r="AR252" s="139" t="s">
        <v>487</v>
      </c>
      <c r="AS252" s="140" t="s">
        <v>487</v>
      </c>
      <c r="AT252" s="141" t="s">
        <v>487</v>
      </c>
      <c r="AU252" s="142" t="s">
        <v>487</v>
      </c>
      <c r="AV252" s="285" t="s">
        <v>487</v>
      </c>
      <c r="AW252" s="145" t="s">
        <v>487</v>
      </c>
      <c r="AX252" s="850" t="s">
        <v>487</v>
      </c>
      <c r="AY252" s="285" t="s">
        <v>487</v>
      </c>
      <c r="AZ252" s="285" t="s">
        <v>487</v>
      </c>
      <c r="BA252" s="146" t="s">
        <v>487</v>
      </c>
      <c r="BB252" s="851" t="s">
        <v>487</v>
      </c>
      <c r="BC252" s="148"/>
      <c r="BD252" s="148"/>
      <c r="BE252" s="285"/>
      <c r="BF252" s="285"/>
      <c r="BG252" s="145"/>
      <c r="BH252" s="285"/>
      <c r="BI252" s="234" t="s">
        <v>487</v>
      </c>
      <c r="BJ252" s="143" t="s">
        <v>487</v>
      </c>
      <c r="BK252" s="143" t="s">
        <v>487</v>
      </c>
      <c r="BL252" s="150" t="s">
        <v>487</v>
      </c>
      <c r="BM252" s="206" t="s">
        <v>487</v>
      </c>
      <c r="BN252" s="122" t="s">
        <v>487</v>
      </c>
      <c r="BO252" s="122" t="s">
        <v>487</v>
      </c>
      <c r="BP252" s="143"/>
      <c r="BQ252" s="1030"/>
      <c r="BR252" s="152"/>
      <c r="BS252" s="289" t="s">
        <v>487</v>
      </c>
      <c r="BT252" s="208" t="s">
        <v>487</v>
      </c>
      <c r="BU252" s="152"/>
      <c r="BV252" s="208" t="s">
        <v>487</v>
      </c>
      <c r="BW252" s="1056" t="s">
        <v>487</v>
      </c>
      <c r="BX252" s="208" t="s">
        <v>487</v>
      </c>
      <c r="BY252" s="208" t="s">
        <v>487</v>
      </c>
      <c r="BZ252" s="208" t="s">
        <v>487</v>
      </c>
      <c r="CA252" s="208" t="s">
        <v>487</v>
      </c>
      <c r="CB252" s="208" t="s">
        <v>487</v>
      </c>
      <c r="CC252" s="208" t="s">
        <v>487</v>
      </c>
      <c r="CD252" s="208" t="s">
        <v>487</v>
      </c>
      <c r="CE252" s="208" t="s">
        <v>487</v>
      </c>
      <c r="CF252" s="208" t="s">
        <v>487</v>
      </c>
      <c r="CG252" s="208" t="s">
        <v>487</v>
      </c>
      <c r="CH252" s="208" t="s">
        <v>487</v>
      </c>
      <c r="CI252" s="208" t="s">
        <v>487</v>
      </c>
      <c r="CJ252" s="208" t="s">
        <v>487</v>
      </c>
      <c r="CK252" s="208" t="s">
        <v>487</v>
      </c>
      <c r="CL252" s="285"/>
      <c r="CM252" s="145"/>
      <c r="CN252" s="145"/>
      <c r="CO252" s="145"/>
      <c r="CP252" s="148"/>
      <c r="CQ252" s="285"/>
      <c r="CR252" s="285"/>
      <c r="CS252" s="285"/>
      <c r="CT252" s="145"/>
      <c r="CU252" s="145"/>
      <c r="CV252" s="145"/>
      <c r="CW252" s="145"/>
      <c r="CX252" s="145"/>
      <c r="CY252" s="285"/>
      <c r="CZ252" s="145"/>
      <c r="DA252" s="209">
        <v>3</v>
      </c>
      <c r="DB252" s="285" t="s">
        <v>487</v>
      </c>
      <c r="DC252" s="852"/>
      <c r="DD252" s="852"/>
      <c r="DE252" s="308"/>
      <c r="DF252" s="308"/>
      <c r="DG252" s="308"/>
      <c r="DH252" s="579"/>
      <c r="DI252" s="163" t="s">
        <v>489</v>
      </c>
      <c r="DJ252" s="856" t="s">
        <v>1570</v>
      </c>
      <c r="DK252" s="163">
        <v>1</v>
      </c>
      <c r="DL252" s="163" t="s">
        <v>1571</v>
      </c>
      <c r="DM252" s="166"/>
      <c r="DN252" s="163">
        <v>0</v>
      </c>
      <c r="DO252" s="163">
        <v>0</v>
      </c>
      <c r="DP252" s="1276">
        <v>42767</v>
      </c>
      <c r="DQ252" s="163">
        <v>0</v>
      </c>
      <c r="DR252" s="165" t="s">
        <v>490</v>
      </c>
      <c r="DS252" s="125" t="s">
        <v>490</v>
      </c>
      <c r="DT252" s="125" t="s">
        <v>490</v>
      </c>
      <c r="DU252" s="125" t="s">
        <v>490</v>
      </c>
      <c r="DV252" s="125" t="s">
        <v>490</v>
      </c>
      <c r="DW252" s="125" t="s">
        <v>490</v>
      </c>
      <c r="DX252" s="125" t="s">
        <v>490</v>
      </c>
      <c r="DY252" s="125" t="s">
        <v>490</v>
      </c>
      <c r="DZ252" s="125" t="s">
        <v>490</v>
      </c>
      <c r="EA252" s="125" t="s">
        <v>490</v>
      </c>
      <c r="EC252" s="292">
        <v>3</v>
      </c>
      <c r="ED252" s="292">
        <v>9</v>
      </c>
      <c r="EE252" s="166">
        <v>2</v>
      </c>
      <c r="EF252" s="163"/>
      <c r="EG252" s="163">
        <v>1</v>
      </c>
      <c r="EH252" s="163">
        <v>0</v>
      </c>
      <c r="EI252" s="163">
        <v>171</v>
      </c>
      <c r="EJ252" s="163">
        <v>80</v>
      </c>
      <c r="EK252" s="167">
        <f>EJ252/(EI252*EI252*0.01*0.01)</f>
        <v>27.358845456721724</v>
      </c>
      <c r="EL252" s="163">
        <v>2</v>
      </c>
      <c r="EM252" s="168" t="s">
        <v>490</v>
      </c>
      <c r="EN252" s="169">
        <v>3</v>
      </c>
      <c r="EO252" s="163">
        <v>1</v>
      </c>
      <c r="EP252" s="163" t="s">
        <v>490</v>
      </c>
      <c r="EQ252" s="293"/>
      <c r="ER252" s="1222">
        <v>5779</v>
      </c>
      <c r="ES252" s="965"/>
      <c r="ET252" s="965"/>
      <c r="EU252" s="965"/>
      <c r="EV252" s="965"/>
      <c r="EW252" s="1309"/>
      <c r="EX252" s="1310"/>
      <c r="EY252" s="1311"/>
      <c r="EZ252" s="1312"/>
      <c r="FA252" s="841"/>
      <c r="FB252" s="965"/>
      <c r="FC252" s="841"/>
      <c r="FD252" s="905"/>
      <c r="FE252" s="1313"/>
      <c r="FF252" s="1313"/>
      <c r="FG252" s="907"/>
      <c r="FH252" s="908"/>
      <c r="FI252" s="590"/>
      <c r="FJ252" s="854" t="s">
        <v>481</v>
      </c>
      <c r="FK252" s="1126" t="s">
        <v>1564</v>
      </c>
      <c r="FL252" s="1326"/>
      <c r="FM252" s="285" t="s">
        <v>487</v>
      </c>
      <c r="FP252" s="172" t="s">
        <v>487</v>
      </c>
      <c r="FQ252" s="366" t="s">
        <v>487</v>
      </c>
      <c r="FR252" s="133"/>
      <c r="FS252" s="133"/>
      <c r="GF252" s="175"/>
      <c r="GJ252" s="1278">
        <f>DATEDIF(DP252,GK252,"m")</f>
        <v>0</v>
      </c>
      <c r="GK252" s="1289">
        <v>42767</v>
      </c>
      <c r="GL252" s="1280" t="s">
        <v>1534</v>
      </c>
      <c r="GM252" s="177"/>
      <c r="GN252" s="1147"/>
      <c r="GP252" s="297"/>
      <c r="GR252" s="991"/>
      <c r="GS252" s="991"/>
      <c r="GT252" s="991"/>
      <c r="HI252" s="991"/>
      <c r="HJ252" s="991"/>
      <c r="HK252" s="991"/>
      <c r="HL252" s="991"/>
      <c r="HM252" s="991"/>
      <c r="HN252" s="991"/>
      <c r="HO252" s="1022"/>
      <c r="HP252" s="1022"/>
      <c r="HQ252" s="991"/>
      <c r="HR252" s="991"/>
      <c r="HS252" s="991"/>
      <c r="HT252" s="991"/>
      <c r="HU252" s="991"/>
      <c r="HV252" s="991"/>
      <c r="HW252" s="991"/>
      <c r="HX252" s="991"/>
      <c r="HY252" s="991"/>
      <c r="HZ252" s="991"/>
      <c r="IA252" s="991"/>
      <c r="IB252" s="1022"/>
      <c r="IC252" s="991"/>
      <c r="ID252" s="991"/>
      <c r="IE252" s="991"/>
      <c r="IF252" s="991"/>
      <c r="IG252" s="991"/>
      <c r="IH252" s="991"/>
      <c r="II252" s="991"/>
      <c r="IJ252" s="991"/>
      <c r="IK252" s="1022"/>
      <c r="IL252" s="991"/>
      <c r="IM252" s="991"/>
      <c r="IN252" s="1022"/>
      <c r="IO252" s="991"/>
      <c r="IP252" s="991"/>
      <c r="IQ252" s="991"/>
      <c r="IR252" s="991"/>
      <c r="IS252" s="991"/>
      <c r="IT252" s="1022"/>
      <c r="IU252" s="991"/>
      <c r="IV252" s="991"/>
      <c r="IW252" s="991"/>
      <c r="IX252" s="991"/>
      <c r="IY252" s="991"/>
      <c r="IZ252" s="991"/>
      <c r="JA252" s="991"/>
      <c r="JB252" s="991"/>
      <c r="JC252" s="991"/>
      <c r="JD252" s="991"/>
      <c r="JE252" s="991"/>
      <c r="JF252" s="991"/>
      <c r="JG252" s="125"/>
      <c r="JH252" s="125"/>
      <c r="JI252" s="125"/>
      <c r="JJ252" s="993"/>
      <c r="JK252" s="993"/>
      <c r="JL252" s="993"/>
      <c r="JM252" s="993"/>
      <c r="JN252" s="993"/>
      <c r="JO252" s="993"/>
      <c r="JP252" s="993"/>
      <c r="JQ252" s="993"/>
      <c r="JR252" s="993"/>
      <c r="JS252" s="993"/>
      <c r="JT252" s="993"/>
      <c r="JU252" s="993"/>
      <c r="JV252" s="993"/>
      <c r="JW252" s="993"/>
      <c r="JX252" s="993"/>
      <c r="JY252" s="993"/>
      <c r="JZ252" s="993"/>
      <c r="KA252" s="993"/>
      <c r="KB252" s="993"/>
      <c r="KC252" s="993"/>
      <c r="KD252" s="993"/>
      <c r="KE252" s="993"/>
      <c r="KF252" s="993"/>
      <c r="KG252" s="993"/>
      <c r="KH252" s="993"/>
      <c r="KI252" s="993"/>
      <c r="KJ252" s="993"/>
      <c r="KK252" s="993"/>
      <c r="KL252" s="993"/>
      <c r="KM252" s="993"/>
      <c r="KN252" s="993"/>
      <c r="KO252" s="993"/>
      <c r="KP252" s="993"/>
      <c r="KQ252" s="993"/>
      <c r="KR252" s="993"/>
      <c r="KS252" s="993"/>
      <c r="KT252" s="993"/>
      <c r="KU252" s="993"/>
      <c r="KV252" s="993"/>
      <c r="KW252" s="993"/>
      <c r="KX252" s="993"/>
      <c r="KY252" s="993"/>
      <c r="KZ252" s="993"/>
      <c r="LA252" s="993"/>
      <c r="LB252" s="993"/>
      <c r="LC252" s="993"/>
      <c r="LD252" s="993"/>
      <c r="LE252" s="125"/>
      <c r="LF252" s="175"/>
      <c r="LG252" s="175"/>
      <c r="LH252" s="175"/>
      <c r="LI252" s="175"/>
      <c r="LJ252" s="175"/>
      <c r="LK252" s="175"/>
      <c r="LL252" s="175"/>
      <c r="LM252" s="175"/>
      <c r="LN252" s="175"/>
      <c r="LO252" s="175"/>
      <c r="LP252" s="175"/>
      <c r="LQ252" s="175"/>
      <c r="LR252" s="175"/>
      <c r="LS252" s="175"/>
      <c r="LT252" s="175"/>
      <c r="LU252" s="175"/>
      <c r="LV252" s="175"/>
      <c r="LW252" s="175"/>
      <c r="LX252" s="175"/>
      <c r="LY252" s="183"/>
      <c r="LZ252" s="183"/>
    </row>
    <row r="253" spans="1:338" ht="14.45" hidden="1" customHeight="1">
      <c r="A253" s="122">
        <v>230</v>
      </c>
      <c r="B253" s="122">
        <f>COUNTIFS($D$3:D253,D253,$F$3:F253,F253)</f>
        <v>3</v>
      </c>
      <c r="C253" s="520">
        <v>9407</v>
      </c>
      <c r="D253" s="422" t="s">
        <v>1784</v>
      </c>
      <c r="E253" s="186" t="s">
        <v>1785</v>
      </c>
      <c r="F253" s="872">
        <v>465107441</v>
      </c>
      <c r="G253" s="125">
        <v>72</v>
      </c>
      <c r="H253" s="422" t="s">
        <v>1786</v>
      </c>
      <c r="I253" s="269" t="s">
        <v>1787</v>
      </c>
      <c r="J253" s="504" t="s">
        <v>477</v>
      </c>
      <c r="K253" s="188" t="s">
        <v>478</v>
      </c>
      <c r="L253" s="225">
        <v>5</v>
      </c>
      <c r="M253" s="225">
        <v>9</v>
      </c>
      <c r="N253" s="186" t="s">
        <v>684</v>
      </c>
      <c r="O253" s="225"/>
      <c r="P253" s="188" t="s">
        <v>1251</v>
      </c>
      <c r="Q253" s="225"/>
      <c r="R253" s="225"/>
      <c r="S253" s="197" t="s">
        <v>598</v>
      </c>
      <c r="T253" s="195" t="s">
        <v>523</v>
      </c>
      <c r="U253" s="197" t="s">
        <v>484</v>
      </c>
      <c r="V253" s="318" t="s">
        <v>599</v>
      </c>
      <c r="W253" s="197" t="s">
        <v>506</v>
      </c>
      <c r="X253" s="197" t="s">
        <v>484</v>
      </c>
      <c r="Y253" s="197" t="s">
        <v>484</v>
      </c>
      <c r="Z253" s="1007"/>
      <c r="AA253" s="225"/>
      <c r="AB253" s="352"/>
      <c r="AC253" s="1015">
        <v>35171</v>
      </c>
      <c r="AD253" s="1015">
        <v>2637</v>
      </c>
      <c r="AE253" s="1015"/>
      <c r="AF253" s="1015"/>
      <c r="AG253" s="1018" t="s">
        <v>507</v>
      </c>
      <c r="AH253" s="993"/>
      <c r="AI253" s="133"/>
      <c r="AJ253" s="133"/>
      <c r="AK253" s="133"/>
      <c r="AL253" s="133"/>
      <c r="AM253" s="133"/>
      <c r="AN253" s="133"/>
      <c r="AO253" s="1024">
        <v>33.700000000000003</v>
      </c>
      <c r="AP253" s="137">
        <v>58.9</v>
      </c>
      <c r="AQ253" s="138">
        <v>3.7</v>
      </c>
      <c r="AR253" s="139">
        <f t="shared" ref="AR253:AR260" si="131">AO253+AP253+AQ253</f>
        <v>96.3</v>
      </c>
      <c r="AS253" s="140">
        <f t="shared" ref="AS253:AS260" si="132">AO253/AP253</f>
        <v>0.57215619694397291</v>
      </c>
      <c r="AT253" s="141">
        <f t="shared" ref="AT253:AT260" si="133">AO253/AP253*AQ253</f>
        <v>2.1169779286927</v>
      </c>
      <c r="AU253" s="142">
        <f t="shared" ref="AU253:AU260" si="134">AO253/(AP253+AQ253)</f>
        <v>0.53833865814696491</v>
      </c>
      <c r="AV253" s="145">
        <v>31.597120000000004</v>
      </c>
      <c r="AW253" s="143">
        <f t="shared" ref="AW253:AW258" si="135">95-AY253</f>
        <v>93.76</v>
      </c>
      <c r="AX253" s="145">
        <v>0.41788000000000003</v>
      </c>
      <c r="AY253" s="145">
        <v>1.24</v>
      </c>
      <c r="AZ253" s="416" t="s">
        <v>487</v>
      </c>
      <c r="BA253" s="145">
        <v>28.25</v>
      </c>
      <c r="BB253" s="322">
        <v>6.8000000000000005E-2</v>
      </c>
      <c r="BC253" s="366"/>
      <c r="BD253" s="366"/>
      <c r="BE253" s="366"/>
      <c r="BF253" s="366"/>
      <c r="BG253" s="145"/>
      <c r="BH253" s="233">
        <v>184.68443197755963</v>
      </c>
      <c r="BI253" s="217">
        <v>0.66</v>
      </c>
      <c r="BJ253" s="145">
        <v>56.2</v>
      </c>
      <c r="BK253" s="145">
        <v>43.8</v>
      </c>
      <c r="BL253" s="150">
        <v>1.2831050228310503</v>
      </c>
      <c r="BM253" s="206">
        <v>0.17</v>
      </c>
      <c r="BN253" s="153">
        <f>BM253*100/AO253</f>
        <v>0.50445103857566764</v>
      </c>
      <c r="BO253" s="262" t="s">
        <v>487</v>
      </c>
      <c r="BP253" s="145">
        <v>56.699999999999996</v>
      </c>
      <c r="BQ253" s="1039">
        <v>66.099999999999994</v>
      </c>
      <c r="BR253" s="174">
        <v>25540.6</v>
      </c>
      <c r="BS253" s="153">
        <f>BX253+BZ253</f>
        <v>79.400000000000006</v>
      </c>
      <c r="BT253" s="153">
        <v>97.2</v>
      </c>
      <c r="BU253" s="174">
        <v>16824.714285714286</v>
      </c>
      <c r="BV253" s="153">
        <v>2.7999999999999972</v>
      </c>
      <c r="BW253" s="1039">
        <v>39.26</v>
      </c>
      <c r="BX253" s="153">
        <v>50.5</v>
      </c>
      <c r="BY253" s="153">
        <v>20.9</v>
      </c>
      <c r="BZ253" s="153">
        <v>28.9</v>
      </c>
      <c r="CA253" s="153">
        <v>11.9</v>
      </c>
      <c r="CB253" s="143">
        <v>15.6</v>
      </c>
      <c r="CC253" s="143">
        <v>6.46</v>
      </c>
      <c r="CD253" s="405">
        <v>3.78</v>
      </c>
      <c r="CE253" s="133"/>
      <c r="CF253" s="133"/>
      <c r="CG253" s="133"/>
      <c r="CH253" s="133"/>
      <c r="CI253" s="133"/>
      <c r="CJ253" s="122">
        <v>85.3</v>
      </c>
      <c r="CK253" s="135">
        <v>10759.039087947884</v>
      </c>
      <c r="CL253" s="143">
        <f>BX253/BZ253</f>
        <v>1.7474048442906576</v>
      </c>
      <c r="CM253" s="145"/>
      <c r="CN253" s="145"/>
      <c r="CO253" s="145"/>
      <c r="CP253" s="366"/>
      <c r="CQ253" s="366"/>
      <c r="CR253" s="366"/>
      <c r="CS253" s="366"/>
      <c r="CT253" s="145"/>
      <c r="CU253" s="145"/>
      <c r="CV253" s="145"/>
      <c r="CW253" s="145"/>
      <c r="CX253" s="145"/>
      <c r="CY253" s="133"/>
      <c r="CZ253" s="145"/>
      <c r="DA253" s="133"/>
      <c r="DB253" s="237" t="s">
        <v>300</v>
      </c>
      <c r="DC253" s="133"/>
      <c r="DE253" s="175"/>
      <c r="DF253" s="175"/>
      <c r="DG253" s="175"/>
      <c r="DH253" s="868"/>
      <c r="DI253" s="296" t="s">
        <v>515</v>
      </c>
      <c r="DJ253" s="267" t="s">
        <v>507</v>
      </c>
      <c r="DK253" s="166">
        <v>2</v>
      </c>
      <c r="DL253" s="166"/>
      <c r="DM253" s="166"/>
      <c r="DN253" s="164">
        <v>0</v>
      </c>
      <c r="DO253" s="166">
        <v>1</v>
      </c>
      <c r="DP253" s="176">
        <v>38727</v>
      </c>
      <c r="DQ253" s="166"/>
      <c r="DR253" s="165" t="s">
        <v>490</v>
      </c>
      <c r="DS253" s="125" t="s">
        <v>490</v>
      </c>
      <c r="DT253" s="125">
        <v>796</v>
      </c>
      <c r="DU253" s="125">
        <v>6.4</v>
      </c>
      <c r="DV253" s="125">
        <v>93.6</v>
      </c>
      <c r="DW253" s="125" t="s">
        <v>490</v>
      </c>
      <c r="DX253" s="125" t="s">
        <v>490</v>
      </c>
      <c r="DY253" s="125" t="s">
        <v>490</v>
      </c>
      <c r="DZ253" s="125" t="s">
        <v>490</v>
      </c>
      <c r="EA253" s="125">
        <v>0</v>
      </c>
      <c r="EC253" s="166"/>
      <c r="ED253" s="166"/>
      <c r="EE253" s="166">
        <v>5</v>
      </c>
      <c r="EF253" s="166"/>
      <c r="EG253" s="166">
        <v>2</v>
      </c>
      <c r="EH253" s="166"/>
      <c r="EI253" s="166"/>
      <c r="EJ253" s="166"/>
      <c r="EK253" s="167"/>
      <c r="EL253" s="166"/>
      <c r="EM253" s="1303">
        <v>43775</v>
      </c>
      <c r="EN253" s="166"/>
      <c r="EO253" s="166"/>
      <c r="EP253" s="166"/>
      <c r="EQ253" s="176"/>
      <c r="ER253" s="980">
        <v>9407</v>
      </c>
      <c r="ES253" s="507"/>
      <c r="ET253" s="409"/>
      <c r="EU253" s="409">
        <v>2</v>
      </c>
      <c r="EV253" s="508"/>
      <c r="EW253" s="509"/>
      <c r="EX253" s="510" t="e">
        <v>#DIV/0!</v>
      </c>
      <c r="EY253" s="511" t="e">
        <v>#DIV/0!</v>
      </c>
      <c r="EZ253" s="512">
        <v>28</v>
      </c>
      <c r="FA253" s="619">
        <v>53612</v>
      </c>
      <c r="FB253" s="525">
        <v>3000</v>
      </c>
      <c r="FC253" s="175"/>
      <c r="FD253" s="620">
        <v>1914.7142857142858</v>
      </c>
      <c r="FE253" s="514">
        <v>5744.1428571428569</v>
      </c>
      <c r="FF253" s="515"/>
      <c r="FG253" s="566"/>
      <c r="FH253" s="917"/>
      <c r="FI253" s="871"/>
      <c r="FJ253" s="540"/>
      <c r="FK253" s="1009"/>
      <c r="FL253" s="133"/>
      <c r="FM253" s="172">
        <v>0.3</v>
      </c>
      <c r="FN253" s="213" t="s">
        <v>487</v>
      </c>
      <c r="FP253" s="172">
        <v>0.3</v>
      </c>
      <c r="FQ253" s="173">
        <f>DT253/1000</f>
        <v>0.79600000000000004</v>
      </c>
      <c r="FR253" s="222"/>
      <c r="FS253" s="222"/>
      <c r="FT253" s="223"/>
      <c r="FU253" s="223"/>
      <c r="FV253" s="223"/>
      <c r="FW253" s="166"/>
      <c r="FX253" s="166"/>
      <c r="FY253" s="166"/>
      <c r="FZ253" s="345"/>
      <c r="GA253" s="166"/>
      <c r="GB253" s="166"/>
      <c r="GC253" s="166"/>
      <c r="GD253" s="166"/>
      <c r="GE253" s="166"/>
      <c r="GF253" s="166"/>
      <c r="GG253" s="166"/>
      <c r="GH253" s="345"/>
      <c r="GI253" s="345"/>
      <c r="GJ253" s="1320">
        <v>-13</v>
      </c>
      <c r="GK253" s="528">
        <v>43362</v>
      </c>
      <c r="GL253" s="1305" t="s">
        <v>1238</v>
      </c>
      <c r="GM253" s="177"/>
      <c r="GN253" s="1147"/>
      <c r="GO253" s="166"/>
      <c r="GP253" s="179">
        <v>0.85856058185809248</v>
      </c>
      <c r="GQ253" s="166"/>
      <c r="GR253" s="1050"/>
      <c r="GS253" s="1050"/>
      <c r="GT253" s="1050"/>
      <c r="GU253" s="266"/>
      <c r="GV253" s="166"/>
      <c r="GW253" s="166"/>
      <c r="GX253" s="166"/>
      <c r="GY253" s="166"/>
      <c r="GZ253" s="166"/>
      <c r="HA253" s="166"/>
      <c r="HB253" s="166"/>
      <c r="HC253" s="166"/>
      <c r="HD253" s="166"/>
      <c r="HE253" s="166"/>
      <c r="HF253" s="166"/>
      <c r="HG253" s="166"/>
      <c r="HH253" s="166"/>
      <c r="HI253" s="1050"/>
      <c r="HJ253" s="1050"/>
      <c r="HK253" s="1050"/>
      <c r="HL253" s="1050"/>
      <c r="HM253" s="1050"/>
      <c r="HN253" s="1050"/>
      <c r="HO253" s="1051"/>
      <c r="HP253" s="1051"/>
      <c r="HQ253" s="1050"/>
      <c r="HR253" s="1050"/>
      <c r="HS253" s="1050"/>
      <c r="HT253" s="1050"/>
      <c r="HU253" s="1050"/>
      <c r="HV253" s="1050"/>
      <c r="HW253" s="1050"/>
      <c r="HX253" s="1050"/>
      <c r="HY253" s="1050"/>
      <c r="HZ253" s="1050"/>
      <c r="IA253" s="1050"/>
      <c r="IB253" s="1051"/>
      <c r="IC253" s="1050"/>
      <c r="ID253" s="1050"/>
      <c r="IE253" s="1050"/>
      <c r="IF253" s="1050"/>
      <c r="IG253" s="1050"/>
      <c r="IH253" s="1050"/>
      <c r="II253" s="1050"/>
      <c r="IJ253" s="1050"/>
      <c r="IK253" s="1051"/>
      <c r="IL253" s="1050"/>
      <c r="IM253" s="1050"/>
      <c r="IN253" s="1051"/>
      <c r="IO253" s="1050"/>
      <c r="IP253" s="1050"/>
      <c r="IQ253" s="1050"/>
      <c r="IR253" s="1050"/>
      <c r="IS253" s="1050"/>
      <c r="IT253" s="1051"/>
      <c r="IU253" s="1050"/>
      <c r="IV253" s="1050"/>
      <c r="IW253" s="1050"/>
      <c r="IX253" s="1050"/>
      <c r="IY253" s="1050"/>
      <c r="IZ253" s="1050"/>
      <c r="JA253" s="1050"/>
      <c r="JB253" s="1050"/>
      <c r="JC253" s="1050"/>
      <c r="JD253" s="1050"/>
      <c r="JE253" s="1050"/>
      <c r="JF253" s="1050"/>
      <c r="JG253" s="166"/>
      <c r="JH253" s="166"/>
      <c r="JI253" s="166"/>
      <c r="JJ253" s="993"/>
      <c r="JK253" s="993"/>
      <c r="JL253" s="993"/>
      <c r="JM253" s="993"/>
      <c r="JN253" s="993"/>
      <c r="JO253" s="993"/>
      <c r="JP253" s="993"/>
      <c r="JQ253" s="993"/>
      <c r="JR253" s="993"/>
      <c r="JS253" s="993"/>
      <c r="JT253" s="993"/>
      <c r="JU253" s="993"/>
      <c r="JV253" s="993"/>
      <c r="JW253" s="993"/>
      <c r="JX253" s="993"/>
      <c r="JY253" s="993"/>
      <c r="JZ253" s="993"/>
      <c r="KA253" s="993"/>
      <c r="KB253" s="993"/>
      <c r="KC253" s="993"/>
      <c r="KD253" s="993"/>
      <c r="KE253" s="993"/>
      <c r="KF253" s="993"/>
      <c r="KG253" s="993"/>
      <c r="KH253" s="993"/>
      <c r="KI253" s="993"/>
      <c r="KJ253" s="993"/>
      <c r="KK253" s="993"/>
      <c r="KL253" s="993"/>
      <c r="KM253" s="993"/>
      <c r="KN253" s="993"/>
      <c r="KO253" s="993"/>
      <c r="KP253" s="993"/>
      <c r="KQ253" s="993"/>
      <c r="KR253" s="993"/>
      <c r="KS253" s="993"/>
      <c r="KT253" s="993"/>
      <c r="KU253" s="993"/>
      <c r="KV253" s="993"/>
      <c r="KW253" s="993"/>
      <c r="KX253" s="993"/>
      <c r="KY253" s="993"/>
      <c r="KZ253" s="993"/>
      <c r="LA253" s="993"/>
      <c r="LB253" s="993"/>
      <c r="LC253" s="993"/>
      <c r="LD253" s="993"/>
      <c r="LE253" s="166"/>
      <c r="LF253" s="345"/>
      <c r="LG253" s="345"/>
      <c r="LH253" s="345"/>
      <c r="LI253" s="345"/>
      <c r="LJ253" s="345"/>
      <c r="LK253" s="345"/>
      <c r="LL253" s="345"/>
      <c r="LM253" s="345"/>
      <c r="LN253" s="345"/>
      <c r="LO253" s="345"/>
      <c r="LP253" s="345"/>
      <c r="LQ253" s="345"/>
      <c r="LR253" s="175"/>
      <c r="LS253" s="175"/>
      <c r="LT253" s="175"/>
      <c r="LU253" s="175"/>
      <c r="LV253" s="175"/>
      <c r="LW253" s="175"/>
      <c r="LX253" s="175"/>
      <c r="LY253" s="183"/>
      <c r="LZ253" s="183"/>
    </row>
    <row r="254" spans="1:338" s="1351" customFormat="1" ht="14.45" customHeight="1">
      <c r="A254" s="209">
        <v>254</v>
      </c>
      <c r="B254" s="209">
        <f>COUNTIFS($D$3:D254,D254,$F$3:F254,F254)</f>
        <v>2</v>
      </c>
      <c r="C254" s="1338">
        <v>11451</v>
      </c>
      <c r="D254" s="532" t="s">
        <v>1850</v>
      </c>
      <c r="E254" s="164" t="s">
        <v>805</v>
      </c>
      <c r="F254" s="1339">
        <v>451009406</v>
      </c>
      <c r="G254" s="164">
        <f>LEFT(H254,4)-CONCATENATE(19,LEFT(F254,2))</f>
        <v>74</v>
      </c>
      <c r="H254" s="532" t="s">
        <v>1851</v>
      </c>
      <c r="I254" s="1385" t="s">
        <v>1852</v>
      </c>
      <c r="J254" s="1371" t="s">
        <v>477</v>
      </c>
      <c r="K254" s="164" t="s">
        <v>478</v>
      </c>
      <c r="L254" s="164">
        <v>19</v>
      </c>
      <c r="M254" s="164" t="s">
        <v>713</v>
      </c>
      <c r="N254" s="164" t="s">
        <v>490</v>
      </c>
      <c r="O254" s="125"/>
      <c r="P254" s="125" t="s">
        <v>1686</v>
      </c>
      <c r="Q254" s="553"/>
      <c r="R254" s="553"/>
      <c r="S254" s="535"/>
      <c r="T254" s="983" t="s">
        <v>1853</v>
      </c>
      <c r="U254" s="545"/>
      <c r="V254" s="822" t="s">
        <v>1854</v>
      </c>
      <c r="W254" s="750"/>
      <c r="X254" s="822" t="s">
        <v>1855</v>
      </c>
      <c r="Y254" s="547"/>
      <c r="Z254" s="389"/>
      <c r="AA254" s="125" t="s">
        <v>205</v>
      </c>
      <c r="AB254" s="125"/>
      <c r="AC254" s="1014">
        <v>945</v>
      </c>
      <c r="AD254" s="1014">
        <v>17900</v>
      </c>
      <c r="AE254" s="993"/>
      <c r="AF254" s="993"/>
      <c r="AG254" s="993" t="s">
        <v>1730</v>
      </c>
      <c r="AH254" s="1014">
        <v>1500</v>
      </c>
      <c r="AI254"/>
      <c r="AJ254" s="122"/>
      <c r="AK254" s="232"/>
      <c r="AL254" s="122"/>
      <c r="AM254" s="122"/>
      <c r="AN254" s="122"/>
      <c r="AO254" s="1024">
        <v>37.5</v>
      </c>
      <c r="AP254" s="137">
        <v>51.5</v>
      </c>
      <c r="AQ254" s="138">
        <v>8.99</v>
      </c>
      <c r="AR254" s="139">
        <f t="shared" si="131"/>
        <v>97.99</v>
      </c>
      <c r="AS254" s="140">
        <f t="shared" si="132"/>
        <v>0.72815533980582525</v>
      </c>
      <c r="AT254" s="141">
        <f t="shared" si="133"/>
        <v>6.5461165048543695</v>
      </c>
      <c r="AU254" s="142">
        <f t="shared" si="134"/>
        <v>0.61993717969912376</v>
      </c>
      <c r="AV254" s="143">
        <v>33.933750000000003</v>
      </c>
      <c r="AW254" s="143">
        <f t="shared" si="135"/>
        <v>90.49</v>
      </c>
      <c r="AX254" s="144">
        <v>1.6912499999999999</v>
      </c>
      <c r="AY254" s="143">
        <v>4.51</v>
      </c>
      <c r="AZ254" s="122" t="s">
        <v>487</v>
      </c>
      <c r="BA254" s="146">
        <v>54.5</v>
      </c>
      <c r="BB254" s="147" t="s">
        <v>487</v>
      </c>
      <c r="BC254" s="158" t="s">
        <v>487</v>
      </c>
      <c r="BD254" s="158"/>
      <c r="BE254" s="122"/>
      <c r="BF254" s="122"/>
      <c r="BG254" s="233">
        <v>5285.217391304348</v>
      </c>
      <c r="BH254" s="135">
        <v>295</v>
      </c>
      <c r="BI254" s="234">
        <v>0.95</v>
      </c>
      <c r="BJ254" s="122">
        <v>45.7</v>
      </c>
      <c r="BK254" s="122">
        <v>54.3</v>
      </c>
      <c r="BL254" s="150">
        <f>BJ254/BK254</f>
        <v>0.84162062615101296</v>
      </c>
      <c r="BM254" s="206">
        <v>1.18</v>
      </c>
      <c r="BN254" s="153">
        <f>BM254*100/AO254</f>
        <v>3.1466666666666665</v>
      </c>
      <c r="BO254" s="122" t="s">
        <v>487</v>
      </c>
      <c r="BP254" s="143">
        <v>37.485380116959064</v>
      </c>
      <c r="BQ254" s="991">
        <v>59.1</v>
      </c>
      <c r="BR254" s="233">
        <v>12358.426966292134</v>
      </c>
      <c r="BS254" s="153">
        <f>BX254+BZ254</f>
        <v>77.099999999999994</v>
      </c>
      <c r="BT254" s="158">
        <v>93.7</v>
      </c>
      <c r="BU254" s="158">
        <v>11881</v>
      </c>
      <c r="BV254" s="153">
        <f>100-BT254</f>
        <v>6.2999999999999972</v>
      </c>
      <c r="BW254" s="1039">
        <f>BY254+CA254+CC254</f>
        <v>50.624499999999991</v>
      </c>
      <c r="BX254" s="158">
        <v>36.799999999999997</v>
      </c>
      <c r="BY254" s="145">
        <f>BX254*AP254/100</f>
        <v>18.951999999999998</v>
      </c>
      <c r="BZ254" s="158">
        <v>40.299999999999997</v>
      </c>
      <c r="CA254" s="145">
        <f>BZ254*AP254/100</f>
        <v>20.754499999999997</v>
      </c>
      <c r="CB254" s="158">
        <v>21.2</v>
      </c>
      <c r="CC254" s="145">
        <f>CB254*AP254/100</f>
        <v>10.917999999999999</v>
      </c>
      <c r="CD254" s="153">
        <v>0.18</v>
      </c>
      <c r="CE254" s="151"/>
      <c r="CF254" s="151"/>
      <c r="CG254" s="151"/>
      <c r="CH254" s="151"/>
      <c r="CI254" s="151"/>
      <c r="CJ254" s="151">
        <v>88.1</v>
      </c>
      <c r="CK254" s="151">
        <v>6186</v>
      </c>
      <c r="CL254" s="143">
        <f>BX254/BZ254</f>
        <v>0.91315136476426795</v>
      </c>
      <c r="CM254" s="145"/>
      <c r="CN254" s="145"/>
      <c r="CO254" s="145"/>
      <c r="CP254" s="158"/>
      <c r="CQ254" s="122"/>
      <c r="CR254" s="122"/>
      <c r="CS254" s="122"/>
      <c r="CT254" s="149">
        <v>77.400000000000006</v>
      </c>
      <c r="CU254" s="236"/>
      <c r="CV254" s="236"/>
      <c r="CW254" s="145"/>
      <c r="CX254" s="145"/>
      <c r="CY254" s="122"/>
      <c r="CZ254" s="145"/>
      <c r="DA254" s="209">
        <v>4</v>
      </c>
      <c r="DB254" s="237" t="s">
        <v>488</v>
      </c>
      <c r="DC254" s="159"/>
      <c r="DD254" s="266" t="s">
        <v>1856</v>
      </c>
      <c r="DE254" s="125"/>
      <c r="DF254" s="125"/>
      <c r="DG254" s="125"/>
      <c r="DH254" s="414"/>
      <c r="DI254" s="164" t="s">
        <v>489</v>
      </c>
      <c r="DJ254" s="1353" t="s">
        <v>485</v>
      </c>
      <c r="DK254" s="166">
        <v>2</v>
      </c>
      <c r="DL254" s="166"/>
      <c r="DM254" s="166" t="s">
        <v>1857</v>
      </c>
      <c r="DN254" s="164">
        <v>0</v>
      </c>
      <c r="DO254" s="166">
        <v>1</v>
      </c>
      <c r="DP254" s="1339" t="s">
        <v>1858</v>
      </c>
      <c r="DQ254" s="166"/>
      <c r="DR254" s="165">
        <v>3.8</v>
      </c>
      <c r="DS254" s="125">
        <v>3.3</v>
      </c>
      <c r="DT254" s="125">
        <v>2050</v>
      </c>
      <c r="DU254" s="125">
        <v>39.6</v>
      </c>
      <c r="DV254" s="125">
        <v>60.4</v>
      </c>
      <c r="DW254" s="125" t="s">
        <v>1859</v>
      </c>
      <c r="DX254" s="125"/>
      <c r="DY254" s="125"/>
      <c r="DZ254" s="125"/>
      <c r="EA254" s="125">
        <v>0</v>
      </c>
      <c r="EB254" s="122"/>
      <c r="EC254" s="242"/>
      <c r="ED254" s="242"/>
      <c r="EE254" s="166">
        <v>19</v>
      </c>
      <c r="EF254" s="166"/>
      <c r="EG254" s="166"/>
      <c r="EH254" s="166">
        <v>0</v>
      </c>
      <c r="EI254" s="166">
        <v>168</v>
      </c>
      <c r="EJ254" s="166">
        <v>78</v>
      </c>
      <c r="EK254" s="167">
        <f>EJ254/(EI254*EI254*0.01*0.01)</f>
        <v>27.636054421768709</v>
      </c>
      <c r="EL254" s="374">
        <v>1</v>
      </c>
      <c r="EM254" s="1376">
        <v>43900</v>
      </c>
      <c r="EN254" s="242"/>
      <c r="EO254" s="242"/>
      <c r="EP254" s="242"/>
      <c r="EQ254" s="1354"/>
      <c r="ER254" s="559">
        <v>11451</v>
      </c>
      <c r="ES254" s="560">
        <v>75</v>
      </c>
      <c r="ET254" s="560">
        <v>54836</v>
      </c>
      <c r="EU254" s="560">
        <v>4000</v>
      </c>
      <c r="EV254" s="560">
        <v>38220</v>
      </c>
      <c r="EW254" s="561">
        <v>6925</v>
      </c>
      <c r="EX254" s="562">
        <f>EW254/EU254*EV254/ES254</f>
        <v>882.245</v>
      </c>
      <c r="EY254" s="563">
        <f>L254*EX254</f>
        <v>16762.654999999999</v>
      </c>
      <c r="EZ254" s="441"/>
      <c r="FA254" s="175"/>
      <c r="FB254" s="175"/>
      <c r="FC254" s="175"/>
      <c r="FD254" s="564"/>
      <c r="FE254" s="565"/>
      <c r="FF254" s="565"/>
      <c r="FG254" s="566"/>
      <c r="FH254" s="614"/>
      <c r="FI254" s="518"/>
      <c r="FJ254" s="519"/>
      <c r="FK254" s="1017"/>
      <c r="FL254" s="1009"/>
      <c r="FM254" s="122"/>
      <c r="FN254" s="213">
        <f>AC254/1000</f>
        <v>0.94499999999999995</v>
      </c>
      <c r="FO254" s="133"/>
      <c r="FP254" s="141">
        <f>EW254*100/ET254</f>
        <v>12.628565176161645</v>
      </c>
      <c r="FQ254" s="247">
        <f>EX254/1000</f>
        <v>0.88224500000000006</v>
      </c>
      <c r="FR254" s="222"/>
      <c r="FS254" s="222"/>
      <c r="FT254" s="223"/>
      <c r="FU254" s="223"/>
      <c r="FV254" s="223"/>
      <c r="FW254" s="125">
        <v>1</v>
      </c>
      <c r="FX254" s="125">
        <v>2</v>
      </c>
      <c r="FY254" s="125">
        <v>0</v>
      </c>
      <c r="FZ254" s="175"/>
      <c r="GA254" s="125">
        <v>0</v>
      </c>
      <c r="GB254" s="415"/>
      <c r="GC254" s="175"/>
      <c r="GD254" s="125">
        <v>1</v>
      </c>
      <c r="GE254" s="419">
        <v>43900</v>
      </c>
      <c r="GF254" s="389" t="s">
        <v>1860</v>
      </c>
      <c r="GG254" s="125"/>
      <c r="GH254" s="175"/>
      <c r="GI254" s="183" t="s">
        <v>923</v>
      </c>
      <c r="GJ254" s="1391">
        <v>-7</v>
      </c>
      <c r="GK254" s="214">
        <v>43671</v>
      </c>
      <c r="GL254" s="1376" t="s">
        <v>1238</v>
      </c>
      <c r="GM254" s="1348"/>
      <c r="GN254" s="1147"/>
      <c r="GO254" s="125"/>
      <c r="GP254" s="179">
        <v>0.57757402298385929</v>
      </c>
      <c r="GQ254" s="125"/>
      <c r="GR254" s="991"/>
      <c r="GS254" s="991"/>
      <c r="GT254" s="991"/>
      <c r="GU254" s="133"/>
      <c r="GV254" s="125"/>
      <c r="GW254" s="125"/>
      <c r="GX254" s="125"/>
      <c r="GY254" s="125"/>
      <c r="GZ254" s="125"/>
      <c r="HA254" s="125"/>
      <c r="HB254" s="125"/>
      <c r="HC254" s="125"/>
      <c r="HD254" s="125"/>
      <c r="HE254" s="125"/>
      <c r="HF254" s="125"/>
      <c r="HG254" s="125"/>
      <c r="HH254" s="125"/>
      <c r="HI254" s="991"/>
      <c r="HJ254" s="991"/>
      <c r="HK254" s="991"/>
      <c r="HL254" s="991"/>
      <c r="HM254" s="991"/>
      <c r="HN254" s="991"/>
      <c r="HO254" s="1022"/>
      <c r="HP254" s="1022"/>
      <c r="HQ254" s="991"/>
      <c r="HR254" s="991"/>
      <c r="HS254" s="991"/>
      <c r="HT254" s="991"/>
      <c r="HU254" s="991"/>
      <c r="HV254" s="991"/>
      <c r="HW254" s="991"/>
      <c r="HX254" s="991"/>
      <c r="HY254" s="991"/>
      <c r="HZ254" s="991"/>
      <c r="IA254" s="991"/>
      <c r="IB254" s="1022"/>
      <c r="IC254" s="991"/>
      <c r="ID254" s="991"/>
      <c r="IE254" s="991"/>
      <c r="IF254" s="991"/>
      <c r="IG254" s="1022"/>
      <c r="IH254" s="991"/>
      <c r="II254" s="991"/>
      <c r="IJ254" s="991"/>
      <c r="IK254" s="1022"/>
      <c r="IL254" s="991"/>
      <c r="IM254" s="991"/>
      <c r="IN254" s="1022"/>
      <c r="IO254" s="991"/>
      <c r="IP254" s="991"/>
      <c r="IQ254" s="991"/>
      <c r="IR254" s="991"/>
      <c r="IS254" s="991"/>
      <c r="IT254" s="1022"/>
      <c r="IU254" s="991"/>
      <c r="IV254" s="991"/>
      <c r="IW254" s="991"/>
      <c r="IX254" s="991"/>
      <c r="IY254" s="991"/>
      <c r="IZ254" s="991"/>
      <c r="JA254" s="991"/>
      <c r="JB254" s="991"/>
      <c r="JC254" s="991"/>
      <c r="JD254" s="991"/>
      <c r="JE254" s="991"/>
      <c r="JF254" s="991"/>
      <c r="JG254" s="164" t="s">
        <v>2059</v>
      </c>
      <c r="JH254" s="164" t="s">
        <v>2158</v>
      </c>
      <c r="JI254" s="164">
        <v>1</v>
      </c>
      <c r="JJ254" s="993"/>
      <c r="JK254" s="993"/>
      <c r="JL254" s="993"/>
      <c r="JM254" s="993"/>
      <c r="JN254" s="993"/>
      <c r="JO254" s="993"/>
      <c r="JP254" s="993"/>
      <c r="JQ254" s="993"/>
      <c r="JR254" s="993"/>
      <c r="JS254" s="993"/>
      <c r="JT254" s="993"/>
      <c r="JU254" s="993"/>
      <c r="JV254" s="993"/>
      <c r="JW254" s="993"/>
      <c r="JX254" s="993"/>
      <c r="JY254" s="993"/>
      <c r="JZ254" s="993"/>
      <c r="KA254" s="993"/>
      <c r="KB254" s="993"/>
      <c r="KC254" s="993"/>
      <c r="KD254" s="993"/>
      <c r="KE254" s="993"/>
      <c r="KF254" s="993"/>
      <c r="KG254" s="993"/>
      <c r="KH254" s="993"/>
      <c r="KI254" s="993"/>
      <c r="KJ254" s="993"/>
      <c r="KK254" s="993"/>
      <c r="KL254" s="993"/>
      <c r="KM254" s="993"/>
      <c r="KN254" s="993"/>
      <c r="KO254" s="993"/>
      <c r="KP254" s="993"/>
      <c r="KQ254" s="993"/>
      <c r="KR254" s="993"/>
      <c r="KS254" s="993"/>
      <c r="KT254" s="993"/>
      <c r="KU254" s="993"/>
      <c r="KV254" s="993"/>
      <c r="KW254" s="993"/>
      <c r="KX254" s="993"/>
      <c r="KY254" s="993"/>
      <c r="KZ254" s="993"/>
      <c r="LA254" s="993"/>
      <c r="LB254" s="993"/>
      <c r="LC254" s="993"/>
      <c r="LD254" s="993"/>
      <c r="LE254" s="164">
        <v>1</v>
      </c>
      <c r="LF254" s="878" t="s">
        <v>2085</v>
      </c>
      <c r="LG254" s="878">
        <v>30</v>
      </c>
      <c r="LH254" s="878" t="s">
        <v>484</v>
      </c>
      <c r="LI254" s="878" t="s">
        <v>2107</v>
      </c>
      <c r="LJ254" s="878" t="s">
        <v>2107</v>
      </c>
      <c r="LK254" s="878" t="s">
        <v>2085</v>
      </c>
      <c r="LL254" s="878" t="s">
        <v>2085</v>
      </c>
      <c r="LM254" s="878">
        <v>0</v>
      </c>
      <c r="LN254" s="878" t="s">
        <v>2085</v>
      </c>
      <c r="LO254" s="878"/>
      <c r="LP254" s="878"/>
      <c r="LQ254" s="878"/>
      <c r="LR254" s="878"/>
      <c r="LS254" s="878"/>
      <c r="LT254" s="878"/>
      <c r="LU254" s="878"/>
      <c r="LV254" s="878"/>
      <c r="LW254" s="878"/>
      <c r="LX254" s="878" t="s">
        <v>2085</v>
      </c>
      <c r="LY254" s="878" t="s">
        <v>2085</v>
      </c>
      <c r="LZ254" s="878" t="s">
        <v>2085</v>
      </c>
    </row>
    <row r="255" spans="1:338" ht="14.45" hidden="1" customHeight="1">
      <c r="A255" s="122">
        <v>276</v>
      </c>
      <c r="B255" s="122">
        <f>COUNTIFS($D$3:D255,D255,$F$3:F255,F255)</f>
        <v>2</v>
      </c>
      <c r="C255" s="184">
        <v>7380</v>
      </c>
      <c r="D255" s="398" t="s">
        <v>656</v>
      </c>
      <c r="E255" s="188" t="s">
        <v>657</v>
      </c>
      <c r="F255" s="187">
        <v>6612190002</v>
      </c>
      <c r="G255" s="125">
        <v>51</v>
      </c>
      <c r="H255" s="398" t="s">
        <v>814</v>
      </c>
      <c r="I255" s="503" t="s">
        <v>1102</v>
      </c>
      <c r="J255" s="504" t="s">
        <v>477</v>
      </c>
      <c r="K255" s="175" t="s">
        <v>478</v>
      </c>
      <c r="L255" s="125">
        <v>6</v>
      </c>
      <c r="M255" s="188" t="s">
        <v>1103</v>
      </c>
      <c r="N255" s="188"/>
      <c r="O255" s="188"/>
      <c r="P255" s="553" t="s">
        <v>817</v>
      </c>
      <c r="Q255" s="553"/>
      <c r="R255" s="553"/>
      <c r="S255" s="530" t="s">
        <v>503</v>
      </c>
      <c r="T255" s="573" t="s">
        <v>504</v>
      </c>
      <c r="U255" s="574" t="s">
        <v>484</v>
      </c>
      <c r="V255" s="530" t="s">
        <v>505</v>
      </c>
      <c r="W255" s="575" t="s">
        <v>506</v>
      </c>
      <c r="X255" s="530" t="s">
        <v>484</v>
      </c>
      <c r="Y255" s="530" t="s">
        <v>484</v>
      </c>
      <c r="Z255" s="577"/>
      <c r="AA255" s="611"/>
      <c r="AB255" s="201">
        <v>6143</v>
      </c>
      <c r="AC255" s="1010"/>
      <c r="AD255" s="1010"/>
      <c r="AE255" s="1010"/>
      <c r="AF255" s="1010"/>
      <c r="AG255" s="1154" t="s">
        <v>507</v>
      </c>
      <c r="AH255" s="1009"/>
      <c r="AI255" s="122">
        <v>38.1</v>
      </c>
      <c r="AJ255" s="122">
        <v>90.8</v>
      </c>
      <c r="AK255" s="134">
        <v>34.594799999999999</v>
      </c>
      <c r="AL255" s="122">
        <v>214402</v>
      </c>
      <c r="AM255" s="135">
        <v>142.93466666666666</v>
      </c>
      <c r="AN255" s="122">
        <v>4</v>
      </c>
      <c r="AO255" s="1024">
        <v>16.2</v>
      </c>
      <c r="AP255" s="137">
        <v>6.62</v>
      </c>
      <c r="AQ255" s="138">
        <v>75.900000000000006</v>
      </c>
      <c r="AR255" s="139">
        <f t="shared" si="131"/>
        <v>98.72</v>
      </c>
      <c r="AS255" s="140">
        <f t="shared" si="132"/>
        <v>2.4471299093655587</v>
      </c>
      <c r="AT255" s="141">
        <f t="shared" si="133"/>
        <v>185.73716012084591</v>
      </c>
      <c r="AU255" s="142">
        <f t="shared" si="134"/>
        <v>0.19631604459524959</v>
      </c>
      <c r="AV255" s="143">
        <v>14.683679999999999</v>
      </c>
      <c r="AW255" s="143">
        <f t="shared" si="135"/>
        <v>90.64</v>
      </c>
      <c r="AX255" s="144">
        <v>0.70632000000000006</v>
      </c>
      <c r="AY255" s="145">
        <v>4.3600000000000003</v>
      </c>
      <c r="AZ255" s="149" t="s">
        <v>487</v>
      </c>
      <c r="BA255" s="204">
        <v>8</v>
      </c>
      <c r="BB255" s="205">
        <v>1.4525304381005237E-2</v>
      </c>
      <c r="BC255" s="148"/>
      <c r="BD255" s="148"/>
      <c r="BE255" s="149"/>
      <c r="BF255" s="149"/>
      <c r="BG255" s="145"/>
      <c r="BH255" s="149"/>
      <c r="BJ255" s="149">
        <v>39.6</v>
      </c>
      <c r="BK255" s="149">
        <v>59.9</v>
      </c>
      <c r="BL255" s="150">
        <v>0.66110183639399001</v>
      </c>
      <c r="BM255" s="206">
        <v>0.8</v>
      </c>
      <c r="BN255" s="153">
        <f>BM255*100/AO255</f>
        <v>4.9382716049382722</v>
      </c>
      <c r="BO255" s="149" t="s">
        <v>487</v>
      </c>
      <c r="BP255" s="145">
        <v>58.999999999999993</v>
      </c>
      <c r="BQ255" s="992">
        <v>64.2</v>
      </c>
      <c r="BR255" s="152"/>
      <c r="BS255" s="153">
        <f>BX255+BZ255</f>
        <v>47.85</v>
      </c>
      <c r="BT255" s="152">
        <v>91.7</v>
      </c>
      <c r="BU255" s="218">
        <v>5251.0810810810808</v>
      </c>
      <c r="BV255" s="152">
        <f>100-BT255</f>
        <v>8.2999999999999972</v>
      </c>
      <c r="BW255" s="1039">
        <f>BY255+CA255+CC255</f>
        <v>6.4247099999999993</v>
      </c>
      <c r="BX255" s="152">
        <v>6.75</v>
      </c>
      <c r="BY255" s="145">
        <f>BX255*AP255/100</f>
        <v>0.44685000000000002</v>
      </c>
      <c r="BZ255" s="152">
        <v>41.1</v>
      </c>
      <c r="CA255" s="145">
        <f>BZ255*AP255/100</f>
        <v>2.7208199999999998</v>
      </c>
      <c r="CB255" s="152">
        <v>49.2</v>
      </c>
      <c r="CC255" s="145">
        <f>CB255*AP255/100</f>
        <v>3.2570399999999999</v>
      </c>
      <c r="CD255" s="208"/>
      <c r="CL255" s="157">
        <f>BX255/BZ255</f>
        <v>0.16423357664233576</v>
      </c>
      <c r="CM255" s="145"/>
      <c r="CN255" s="145"/>
      <c r="CO255" s="145"/>
      <c r="CP255" s="148"/>
      <c r="CQ255" s="149"/>
      <c r="CR255" s="149"/>
      <c r="CS255" s="149"/>
      <c r="CT255" s="145"/>
      <c r="CU255" s="145"/>
      <c r="CV255" s="145"/>
      <c r="CW255" s="145"/>
      <c r="CX255" s="145"/>
      <c r="CY255" s="209"/>
      <c r="CZ255" s="145"/>
      <c r="DA255" s="209">
        <v>5</v>
      </c>
      <c r="DB255" s="149" t="s">
        <v>508</v>
      </c>
      <c r="DE255" s="308"/>
      <c r="DF255" s="308"/>
      <c r="DG255" s="308"/>
      <c r="DH255" s="579"/>
      <c r="DI255" s="219" t="s">
        <v>489</v>
      </c>
      <c r="DJ255" s="394" t="s">
        <v>507</v>
      </c>
      <c r="DK255" s="162">
        <v>2</v>
      </c>
      <c r="DL255" s="163" t="s">
        <v>661</v>
      </c>
      <c r="DM255" s="163" t="s">
        <v>662</v>
      </c>
      <c r="DN255" s="164">
        <v>1</v>
      </c>
      <c r="DO255" s="163">
        <v>0</v>
      </c>
      <c r="DP255" s="168" t="s">
        <v>490</v>
      </c>
      <c r="DQ255" s="163" t="s">
        <v>490</v>
      </c>
      <c r="DR255" s="165">
        <v>1.8</v>
      </c>
      <c r="DS255" s="125" t="s">
        <v>490</v>
      </c>
      <c r="DT255" s="125">
        <v>6143</v>
      </c>
      <c r="DU255" s="125">
        <v>74</v>
      </c>
      <c r="DV255" s="125">
        <v>26</v>
      </c>
      <c r="DW255" s="125">
        <v>1.1000000000000001</v>
      </c>
      <c r="DX255" s="125">
        <v>1770</v>
      </c>
      <c r="DY255" s="125" t="s">
        <v>490</v>
      </c>
      <c r="DZ255" s="125">
        <v>3.93</v>
      </c>
      <c r="EA255" s="125">
        <v>0</v>
      </c>
      <c r="EC255" s="163">
        <v>5</v>
      </c>
      <c r="ED255" s="163">
        <v>2</v>
      </c>
      <c r="EE255" s="166">
        <v>6</v>
      </c>
      <c r="EF255" s="163">
        <v>40</v>
      </c>
      <c r="EG255" s="163">
        <v>3</v>
      </c>
      <c r="EH255" s="163">
        <v>1</v>
      </c>
      <c r="EI255" s="163">
        <v>188</v>
      </c>
      <c r="EJ255" s="163">
        <v>104</v>
      </c>
      <c r="EK255" s="167">
        <f>EJ255/(EI255*EI255*0.01*0.01)</f>
        <v>29.425079221367131</v>
      </c>
      <c r="EL255" s="163">
        <v>1</v>
      </c>
      <c r="EM255" s="168" t="s">
        <v>490</v>
      </c>
      <c r="EN255" s="163">
        <v>3</v>
      </c>
      <c r="EO255" s="163">
        <v>1</v>
      </c>
      <c r="EP255" s="163">
        <v>4</v>
      </c>
      <c r="EQ255" s="1238">
        <v>42997</v>
      </c>
      <c r="ER255" s="1254">
        <v>7380</v>
      </c>
      <c r="ES255" s="611"/>
      <c r="ET255" s="578"/>
      <c r="EU255" s="578"/>
      <c r="EV255" s="578"/>
      <c r="EW255" s="596"/>
      <c r="EX255" s="597"/>
      <c r="EY255" s="598"/>
      <c r="EZ255" s="599">
        <v>75</v>
      </c>
      <c r="FA255" s="578">
        <v>620019</v>
      </c>
      <c r="FB255" s="578">
        <v>1</v>
      </c>
      <c r="FC255" s="600">
        <v>8266.92</v>
      </c>
      <c r="FD255" s="601">
        <v>3149.69652</v>
      </c>
      <c r="FE255" s="602"/>
      <c r="FF255" s="602"/>
      <c r="FG255" s="604">
        <v>1.9503466321256882</v>
      </c>
      <c r="FH255" s="605"/>
      <c r="FI255" s="590" t="e">
        <v>#DIV/0!</v>
      </c>
      <c r="FJ255" s="645">
        <v>6143</v>
      </c>
      <c r="FK255" s="1154" t="s">
        <v>507</v>
      </c>
      <c r="FL255" s="133"/>
      <c r="FM255" s="122">
        <v>38.1</v>
      </c>
      <c r="FP255" s="172">
        <v>38.1</v>
      </c>
      <c r="FQ255" s="213">
        <f>FD255/1000</f>
        <v>3.14969652</v>
      </c>
      <c r="FR255" s="133"/>
      <c r="FS255" s="133"/>
      <c r="GF255" s="175"/>
      <c r="GJ255" s="125"/>
      <c r="GK255" s="214">
        <v>43046</v>
      </c>
      <c r="GL255" s="1232" t="s">
        <v>497</v>
      </c>
      <c r="GM255" s="1231">
        <f>DATEDIF(EQ255,GK255,"m")</f>
        <v>1</v>
      </c>
      <c r="GN255" s="1147"/>
      <c r="GP255" s="340">
        <v>1.1000000000000001</v>
      </c>
      <c r="GR255" s="991"/>
      <c r="GS255" s="125"/>
      <c r="GT255" s="991"/>
      <c r="GU255" s="122"/>
      <c r="HI255" s="991"/>
      <c r="HJ255" s="991"/>
      <c r="HK255" s="991"/>
      <c r="HL255" s="991"/>
      <c r="HM255" s="991"/>
      <c r="HN255" s="991"/>
      <c r="HO255" s="1022"/>
      <c r="HP255" s="1022"/>
      <c r="HQ255" s="991"/>
      <c r="HR255" s="991"/>
      <c r="HS255" s="991"/>
      <c r="HT255" s="991"/>
      <c r="HU255" s="991"/>
      <c r="HV255" s="991"/>
      <c r="HW255" s="991"/>
      <c r="HX255" s="991"/>
      <c r="HY255" s="991"/>
      <c r="HZ255" s="991"/>
      <c r="IA255" s="991"/>
      <c r="IB255" s="1022"/>
      <c r="IC255" s="991"/>
      <c r="ID255" s="991"/>
      <c r="IE255" s="991"/>
      <c r="IF255" s="991"/>
      <c r="IG255" s="991"/>
      <c r="IH255" s="991"/>
      <c r="II255" s="991"/>
      <c r="IJ255" s="991"/>
      <c r="IK255" s="1022"/>
      <c r="IL255" s="991"/>
      <c r="IM255" s="991"/>
      <c r="IN255" s="1022"/>
      <c r="IO255" s="991"/>
      <c r="IP255" s="991"/>
      <c r="IQ255" s="991"/>
      <c r="IR255" s="991"/>
      <c r="IS255" s="991"/>
      <c r="IT255" s="1022"/>
      <c r="IU255" s="991"/>
      <c r="IV255" s="991"/>
      <c r="IW255" s="991"/>
      <c r="IX255" s="991"/>
      <c r="IY255" s="991"/>
      <c r="IZ255" s="991"/>
      <c r="JA255" s="991"/>
      <c r="JB255" s="991"/>
      <c r="JC255" s="991"/>
      <c r="JD255" s="991"/>
      <c r="JE255" s="991"/>
      <c r="JF255" s="991"/>
      <c r="JG255" s="991"/>
      <c r="JH255" s="991"/>
      <c r="JI255" s="991"/>
      <c r="JJ255" s="993"/>
      <c r="JK255" s="993"/>
      <c r="JL255" s="993"/>
      <c r="JM255" s="993"/>
      <c r="JN255" s="993"/>
      <c r="JO255" s="993"/>
      <c r="JP255" s="993"/>
      <c r="JQ255" s="993"/>
      <c r="JR255" s="993"/>
      <c r="JS255" s="993"/>
      <c r="JT255" s="993"/>
      <c r="JU255" s="993"/>
      <c r="JV255" s="993"/>
      <c r="JW255" s="993"/>
      <c r="JX255" s="993"/>
      <c r="JY255" s="993"/>
      <c r="JZ255" s="993"/>
      <c r="KA255" s="993"/>
      <c r="KB255" s="993"/>
      <c r="KC255" s="993"/>
      <c r="KD255" s="993"/>
      <c r="KE255" s="993"/>
      <c r="KF255" s="993"/>
      <c r="KG255" s="993"/>
      <c r="KH255" s="993"/>
      <c r="KI255" s="993"/>
      <c r="KJ255" s="993"/>
      <c r="KK255" s="993"/>
      <c r="KL255" s="993"/>
      <c r="KM255" s="993"/>
      <c r="KN255" s="993"/>
      <c r="KO255" s="993"/>
      <c r="KP255" s="993"/>
      <c r="KQ255" s="993"/>
      <c r="KR255" s="993"/>
      <c r="KS255" s="993"/>
      <c r="KT255" s="993"/>
      <c r="KU255" s="993"/>
      <c r="KV255" s="993"/>
      <c r="KW255" s="993"/>
      <c r="KX255" s="993"/>
      <c r="KY255" s="993"/>
      <c r="KZ255" s="993"/>
      <c r="LA255" s="993"/>
      <c r="LB255" s="993"/>
      <c r="LC255" s="993"/>
      <c r="LD255" s="993"/>
      <c r="LF255" s="122"/>
      <c r="LG255" s="122"/>
      <c r="LH255" s="122"/>
      <c r="LI255" s="122"/>
      <c r="LJ255" s="122"/>
      <c r="LK255" s="122"/>
      <c r="LL255" s="122"/>
      <c r="LM255" s="122"/>
      <c r="LN255" s="122"/>
      <c r="LO255" s="122"/>
      <c r="LP255" s="122"/>
      <c r="LQ255" s="122"/>
    </row>
    <row r="256" spans="1:338" s="1351" customFormat="1" ht="14.45" customHeight="1">
      <c r="A256" s="1061">
        <v>225</v>
      </c>
      <c r="B256" s="209">
        <f>COUNTIFS($D$3:D256,D256,$F$3:F256,F256)</f>
        <v>6</v>
      </c>
      <c r="C256" s="1396">
        <v>9382</v>
      </c>
      <c r="D256" s="256" t="s">
        <v>1716</v>
      </c>
      <c r="E256" s="525" t="s">
        <v>930</v>
      </c>
      <c r="F256" s="1366">
        <v>375515445</v>
      </c>
      <c r="G256" s="164">
        <f>LEFT(H256,4)-CONCATENATE(IF(LEFT(F256, 2)&lt;MID(H256, 3, 4), 20, 19),LEFT(F256,2))</f>
        <v>81</v>
      </c>
      <c r="H256" s="256" t="s">
        <v>1781</v>
      </c>
      <c r="I256" s="1397" t="s">
        <v>1743</v>
      </c>
      <c r="J256" s="1398" t="s">
        <v>477</v>
      </c>
      <c r="K256" s="525" t="s">
        <v>478</v>
      </c>
      <c r="L256" s="525">
        <v>49</v>
      </c>
      <c r="M256" s="525" t="s">
        <v>1782</v>
      </c>
      <c r="N256" s="525" t="s">
        <v>490</v>
      </c>
      <c r="O256" s="225"/>
      <c r="P256" s="186" t="s">
        <v>1251</v>
      </c>
      <c r="Q256" s="225"/>
      <c r="R256" s="225"/>
      <c r="S256" s="197" t="s">
        <v>598</v>
      </c>
      <c r="T256" s="195" t="s">
        <v>523</v>
      </c>
      <c r="U256" s="197" t="s">
        <v>484</v>
      </c>
      <c r="V256" s="318" t="s">
        <v>599</v>
      </c>
      <c r="W256" s="255" t="s">
        <v>506</v>
      </c>
      <c r="X256" s="197" t="s">
        <v>484</v>
      </c>
      <c r="Y256" s="197" t="s">
        <v>484</v>
      </c>
      <c r="Z256" s="433"/>
      <c r="AA256" s="225"/>
      <c r="AB256" s="175"/>
      <c r="AC256" s="256">
        <v>58704</v>
      </c>
      <c r="AD256" s="256">
        <v>4403</v>
      </c>
      <c r="AE256" s="256">
        <v>2</v>
      </c>
      <c r="AF256" s="256">
        <v>1000</v>
      </c>
      <c r="AG256" s="216" t="s">
        <v>507</v>
      </c>
      <c r="AH256" s="993"/>
      <c r="AI256" s="1009"/>
      <c r="AJ256" s="1009"/>
      <c r="AK256" s="1009"/>
      <c r="AL256" s="1009"/>
      <c r="AM256" s="1009"/>
      <c r="AN256" s="1009"/>
      <c r="AO256" s="1024">
        <v>17.899999999999999</v>
      </c>
      <c r="AP256" s="1026">
        <v>33.6</v>
      </c>
      <c r="AQ256" s="1027">
        <v>43.8</v>
      </c>
      <c r="AR256" s="139">
        <f t="shared" si="131"/>
        <v>95.3</v>
      </c>
      <c r="AS256" s="140">
        <f t="shared" si="132"/>
        <v>0.53273809523809512</v>
      </c>
      <c r="AT256" s="141">
        <f t="shared" si="133"/>
        <v>23.333928571428565</v>
      </c>
      <c r="AU256" s="142">
        <f t="shared" si="134"/>
        <v>0.23126614987080099</v>
      </c>
      <c r="AV256" s="145">
        <v>14.284199999999998</v>
      </c>
      <c r="AW256" s="143">
        <f t="shared" si="135"/>
        <v>79.8</v>
      </c>
      <c r="AX256" s="1020">
        <v>2.7207999999999997</v>
      </c>
      <c r="AY256" s="1020">
        <v>15.2</v>
      </c>
      <c r="AZ256" s="1034" t="s">
        <v>487</v>
      </c>
      <c r="BA256" s="145">
        <v>7.4750000000000005</v>
      </c>
      <c r="BB256" s="322">
        <v>0.1</v>
      </c>
      <c r="BC256" s="1035"/>
      <c r="BD256" s="1035"/>
      <c r="BE256" s="1035"/>
      <c r="BF256" s="1035"/>
      <c r="BG256" s="145"/>
      <c r="BH256" s="1043">
        <v>807.09677419354841</v>
      </c>
      <c r="BI256" s="217">
        <v>5.05</v>
      </c>
      <c r="BJ256" s="1020">
        <v>51.3</v>
      </c>
      <c r="BK256" s="1020">
        <v>49.6</v>
      </c>
      <c r="BL256" s="1044">
        <v>1.034274193548387</v>
      </c>
      <c r="BM256" s="1046">
        <v>0.35</v>
      </c>
      <c r="BN256" s="153">
        <f>BM256*100/AO256</f>
        <v>1.9553072625698324</v>
      </c>
      <c r="BO256" s="1033" t="s">
        <v>487</v>
      </c>
      <c r="BP256" s="1020">
        <v>38.5</v>
      </c>
      <c r="BQ256" s="359">
        <v>67.2</v>
      </c>
      <c r="BR256" s="1051">
        <v>25778.6</v>
      </c>
      <c r="BS256" s="153">
        <f>BX256+BZ256</f>
        <v>51.46</v>
      </c>
      <c r="BT256" s="1039">
        <v>99</v>
      </c>
      <c r="BU256" s="1051">
        <v>7943.5714285714284</v>
      </c>
      <c r="BV256" s="1039">
        <v>1</v>
      </c>
      <c r="BW256" s="1039">
        <v>31.01</v>
      </c>
      <c r="BX256" s="1039">
        <v>7.46</v>
      </c>
      <c r="BY256" s="1039">
        <v>2.5099999999999998</v>
      </c>
      <c r="BZ256" s="1039">
        <v>44</v>
      </c>
      <c r="CA256" s="1039">
        <v>14.8</v>
      </c>
      <c r="CB256" s="1030">
        <v>40.700000000000003</v>
      </c>
      <c r="CC256" s="1030">
        <v>13.7</v>
      </c>
      <c r="CD256" s="1030">
        <v>0.63</v>
      </c>
      <c r="CE256" s="1009"/>
      <c r="CF256" s="1009"/>
      <c r="CG256" s="1009"/>
      <c r="CH256" s="1009"/>
      <c r="CI256" s="1009"/>
      <c r="CJ256" s="991">
        <v>91.2</v>
      </c>
      <c r="CK256" s="1022">
        <v>5869.3811074918567</v>
      </c>
      <c r="CL256" s="157">
        <f>BX256/BZ256</f>
        <v>0.16954545454545455</v>
      </c>
      <c r="CM256" s="1020"/>
      <c r="CN256" s="145"/>
      <c r="CO256" s="145"/>
      <c r="CP256" s="1035"/>
      <c r="CQ256" s="1035"/>
      <c r="CR256" s="1035"/>
      <c r="CS256" s="1035"/>
      <c r="CT256" s="1020"/>
      <c r="CU256" s="1020"/>
      <c r="CV256" s="145"/>
      <c r="CW256" s="145"/>
      <c r="CX256" s="1020"/>
      <c r="CY256" s="1009"/>
      <c r="CZ256" s="145"/>
      <c r="DA256" s="1061">
        <v>4</v>
      </c>
      <c r="DB256" s="992" t="s">
        <v>514</v>
      </c>
      <c r="DC256" s="1009"/>
      <c r="DD256" s="1007"/>
      <c r="DE256" s="175"/>
      <c r="DF256" s="175"/>
      <c r="DG256" s="175"/>
      <c r="DH256" s="868"/>
      <c r="DI256" s="1342" t="s">
        <v>515</v>
      </c>
      <c r="DJ256" s="1399" t="s">
        <v>507</v>
      </c>
      <c r="DK256" s="162">
        <v>2</v>
      </c>
      <c r="DL256" s="166" t="s">
        <v>1783</v>
      </c>
      <c r="DM256" s="166"/>
      <c r="DN256" s="166" t="s">
        <v>686</v>
      </c>
      <c r="DO256" s="166">
        <v>1</v>
      </c>
      <c r="DP256" s="1344">
        <v>40093</v>
      </c>
      <c r="DQ256" s="166">
        <v>1</v>
      </c>
      <c r="DR256" s="165" t="s">
        <v>490</v>
      </c>
      <c r="DS256" s="125" t="s">
        <v>490</v>
      </c>
      <c r="DT256" s="125">
        <v>646</v>
      </c>
      <c r="DU256" s="125">
        <v>42</v>
      </c>
      <c r="DV256" s="125">
        <v>58</v>
      </c>
      <c r="DW256" s="125">
        <v>0.2</v>
      </c>
      <c r="DX256" s="125">
        <v>815.4</v>
      </c>
      <c r="DY256" s="125" t="s">
        <v>490</v>
      </c>
      <c r="DZ256" s="125">
        <v>8.1199999999999992</v>
      </c>
      <c r="EA256" s="125">
        <v>0</v>
      </c>
      <c r="EB256" s="991"/>
      <c r="EC256" s="166"/>
      <c r="ED256" s="166"/>
      <c r="EE256" s="166">
        <v>49</v>
      </c>
      <c r="EF256" s="166"/>
      <c r="EG256" s="163">
        <v>3</v>
      </c>
      <c r="EH256" s="166">
        <v>0</v>
      </c>
      <c r="EI256" s="166">
        <v>154</v>
      </c>
      <c r="EJ256" s="166">
        <v>79</v>
      </c>
      <c r="EK256" s="167">
        <f>EJ256/(EI256*EI256*0.01*0.01)</f>
        <v>33.310844999156686</v>
      </c>
      <c r="EL256" s="166">
        <v>2</v>
      </c>
      <c r="EM256" s="1345">
        <v>43467</v>
      </c>
      <c r="EN256" s="166" t="s">
        <v>490</v>
      </c>
      <c r="EO256" s="166" t="s">
        <v>490</v>
      </c>
      <c r="EP256" s="166" t="s">
        <v>490</v>
      </c>
      <c r="EQ256" s="1354"/>
      <c r="ER256" s="624">
        <v>9382</v>
      </c>
      <c r="ES256" s="682">
        <v>75</v>
      </c>
      <c r="ET256" s="611">
        <v>981404</v>
      </c>
      <c r="EU256" s="611">
        <v>2</v>
      </c>
      <c r="EV256" s="600">
        <v>26170.773333333334</v>
      </c>
      <c r="EW256" s="612">
        <v>5095</v>
      </c>
      <c r="EX256" s="613">
        <v>135.86666666666667</v>
      </c>
      <c r="EY256" s="563">
        <v>6657.4666666666672</v>
      </c>
      <c r="EZ256" s="742">
        <v>21</v>
      </c>
      <c r="FA256" s="619">
        <v>70723</v>
      </c>
      <c r="FB256" s="619">
        <v>3000</v>
      </c>
      <c r="FC256" s="175"/>
      <c r="FD256" s="620">
        <v>3367.7619047619046</v>
      </c>
      <c r="FE256" s="621">
        <v>10103.285714285714</v>
      </c>
      <c r="FF256" s="622">
        <v>0.65894075006245034</v>
      </c>
      <c r="FG256" s="566"/>
      <c r="FH256" s="371"/>
      <c r="FI256" s="871"/>
      <c r="FJ256" s="441"/>
      <c r="FK256" s="1009"/>
      <c r="FL256" s="133"/>
      <c r="FM256" s="172">
        <v>0.51915419134219953</v>
      </c>
      <c r="FN256" s="1087">
        <f>EX256/1000</f>
        <v>0.13586666666666666</v>
      </c>
      <c r="FO256" s="1009"/>
      <c r="FP256" s="1060">
        <v>0.51915419134219953</v>
      </c>
      <c r="FQ256" s="1087">
        <v>0.13586666666666666</v>
      </c>
      <c r="FR256" s="1090">
        <f>DT256/EX256</f>
        <v>4.7546614327772323</v>
      </c>
      <c r="FS256" s="222"/>
      <c r="FT256" s="223"/>
      <c r="FU256" s="223"/>
      <c r="FV256" s="223"/>
      <c r="FW256" s="125"/>
      <c r="FX256" s="125"/>
      <c r="FY256" s="125"/>
      <c r="FZ256" s="175"/>
      <c r="GA256" s="175"/>
      <c r="GB256" s="175"/>
      <c r="GC256" s="175"/>
      <c r="GD256" s="125"/>
      <c r="GE256" s="175"/>
      <c r="GF256" s="175"/>
      <c r="GG256" s="125"/>
      <c r="GH256" s="175"/>
      <c r="GI256" s="175"/>
      <c r="GJ256" s="1391">
        <v>-3</v>
      </c>
      <c r="GK256" s="528">
        <v>43361</v>
      </c>
      <c r="GL256" s="1376" t="s">
        <v>1238</v>
      </c>
      <c r="GM256" s="1348"/>
      <c r="GN256" s="1147"/>
      <c r="GO256" s="166" t="s">
        <v>746</v>
      </c>
      <c r="GP256" s="125">
        <v>0.13</v>
      </c>
      <c r="GQ256" s="916">
        <v>0.54800000000000004</v>
      </c>
      <c r="GR256" s="1038"/>
      <c r="GS256" s="992">
        <v>13.68</v>
      </c>
      <c r="GT256" s="1038"/>
      <c r="GU256" s="133"/>
      <c r="GV256" s="249">
        <v>0</v>
      </c>
      <c r="GW256" s="249">
        <v>0</v>
      </c>
      <c r="GX256" s="249">
        <v>1087.25</v>
      </c>
      <c r="GY256" s="249">
        <v>0</v>
      </c>
      <c r="GZ256" s="249">
        <v>0</v>
      </c>
      <c r="HA256" s="249">
        <v>0</v>
      </c>
      <c r="HB256" s="249">
        <v>178302.8</v>
      </c>
      <c r="HC256" s="249">
        <v>0</v>
      </c>
      <c r="HD256" s="249">
        <v>6675.9</v>
      </c>
      <c r="HE256" s="249">
        <v>163.5</v>
      </c>
      <c r="HF256" s="249">
        <v>0</v>
      </c>
      <c r="HG256" s="249">
        <v>0</v>
      </c>
      <c r="HH256" s="249">
        <v>745.36</v>
      </c>
      <c r="HI256" s="1022"/>
      <c r="HJ256" s="1022"/>
      <c r="HK256" s="1022"/>
      <c r="HL256" s="1022"/>
      <c r="HM256" s="1022"/>
      <c r="HN256" s="1022"/>
      <c r="HO256" s="1022"/>
      <c r="HP256" s="1022"/>
      <c r="HQ256" s="1022"/>
      <c r="HR256" s="1022"/>
      <c r="HS256" s="1022"/>
      <c r="HT256" s="1022"/>
      <c r="HU256" s="1022"/>
      <c r="HV256" s="1022"/>
      <c r="HW256" s="1022"/>
      <c r="HX256" s="1022"/>
      <c r="HY256" s="1022"/>
      <c r="HZ256" s="1022"/>
      <c r="IA256" s="1022"/>
      <c r="IB256" s="1022"/>
      <c r="IC256" s="1022"/>
      <c r="ID256" s="1022"/>
      <c r="IE256" s="1022"/>
      <c r="IF256" s="1022"/>
      <c r="IG256" s="1022"/>
      <c r="IH256" s="1022"/>
      <c r="II256" s="1022"/>
      <c r="IJ256" s="1022"/>
      <c r="IK256" s="1022"/>
      <c r="IL256" s="1022"/>
      <c r="IM256" s="1022"/>
      <c r="IN256" s="1022"/>
      <c r="IO256" s="1022"/>
      <c r="IP256" s="1022"/>
      <c r="IQ256" s="1022"/>
      <c r="IR256" s="1022"/>
      <c r="IS256" s="1022"/>
      <c r="IT256" s="1022"/>
      <c r="IU256" s="1022"/>
      <c r="IV256" s="1022"/>
      <c r="IW256" s="1022"/>
      <c r="IX256" s="1022"/>
      <c r="IY256" s="1022"/>
      <c r="IZ256" s="1022"/>
      <c r="JA256" s="1022"/>
      <c r="JB256" s="1022"/>
      <c r="JC256" s="1022"/>
      <c r="JD256" s="1022"/>
      <c r="JE256" s="1022"/>
      <c r="JF256" s="1022"/>
      <c r="JG256" s="1449" t="s">
        <v>2059</v>
      </c>
      <c r="JH256" s="1349" t="s">
        <v>2117</v>
      </c>
      <c r="JI256" s="1449">
        <v>1</v>
      </c>
      <c r="JJ256" s="993"/>
      <c r="JK256" s="993"/>
      <c r="JL256" s="993"/>
      <c r="JM256" s="993"/>
      <c r="JN256" s="993"/>
      <c r="JO256" s="993"/>
      <c r="JP256" s="993"/>
      <c r="JQ256" s="993"/>
      <c r="JR256" s="993"/>
      <c r="JS256" s="993"/>
      <c r="JT256" s="993"/>
      <c r="JU256" s="993"/>
      <c r="JV256" s="993"/>
      <c r="JW256" s="993"/>
      <c r="JX256" s="993"/>
      <c r="JY256" s="993"/>
      <c r="JZ256" s="993"/>
      <c r="KA256" s="993"/>
      <c r="KB256" s="993"/>
      <c r="KC256" s="993"/>
      <c r="KD256" s="993"/>
      <c r="KE256" s="993"/>
      <c r="KF256" s="993"/>
      <c r="KG256" s="993"/>
      <c r="KH256" s="993"/>
      <c r="KI256" s="993"/>
      <c r="KJ256" s="993"/>
      <c r="KK256" s="993"/>
      <c r="KL256" s="993"/>
      <c r="KM256" s="993"/>
      <c r="KN256" s="993"/>
      <c r="KO256" s="993"/>
      <c r="KP256" s="993"/>
      <c r="KQ256" s="993"/>
      <c r="KR256" s="993"/>
      <c r="KS256" s="993"/>
      <c r="KT256" s="993"/>
      <c r="KU256" s="993"/>
      <c r="KV256" s="993"/>
      <c r="KW256" s="993"/>
      <c r="KX256" s="993"/>
      <c r="KY256" s="993"/>
      <c r="KZ256" s="993"/>
      <c r="LA256" s="993"/>
      <c r="LB256" s="993"/>
      <c r="LC256" s="993"/>
      <c r="LD256" s="993"/>
      <c r="LE256" s="1342">
        <v>2</v>
      </c>
      <c r="LF256" s="1380" t="s">
        <v>2085</v>
      </c>
      <c r="LG256" s="1380">
        <v>50</v>
      </c>
      <c r="LH256" s="1380" t="s">
        <v>484</v>
      </c>
      <c r="LI256" s="1380">
        <v>40.9</v>
      </c>
      <c r="LJ256" s="1380">
        <v>0</v>
      </c>
      <c r="LK256" s="1380" t="s">
        <v>484</v>
      </c>
      <c r="LL256" s="1380" t="s">
        <v>484</v>
      </c>
      <c r="LM256" s="1460">
        <v>131.6</v>
      </c>
      <c r="LN256" s="1380">
        <v>6.9</v>
      </c>
      <c r="LO256" s="1380" t="s">
        <v>484</v>
      </c>
      <c r="LP256" s="1380" t="s">
        <v>484</v>
      </c>
      <c r="LQ256" s="1380">
        <v>1.3</v>
      </c>
      <c r="LR256" s="1380">
        <v>1.1000000000000001</v>
      </c>
      <c r="LS256" s="1380" t="s">
        <v>484</v>
      </c>
      <c r="LT256" s="1380">
        <v>1.1000000000000001</v>
      </c>
      <c r="LU256" s="1380"/>
      <c r="LV256" s="1380">
        <v>1.4</v>
      </c>
      <c r="LW256" s="1380">
        <v>16.2</v>
      </c>
      <c r="LX256" s="1380" t="s">
        <v>484</v>
      </c>
      <c r="LY256" s="1380" t="s">
        <v>484</v>
      </c>
      <c r="LZ256" s="1380" t="s">
        <v>484</v>
      </c>
    </row>
    <row r="257" spans="1:338" s="1351" customFormat="1" ht="14.45" customHeight="1">
      <c r="A257" s="209">
        <v>243</v>
      </c>
      <c r="B257" s="209">
        <f>COUNTIFS($D$3:D257,D257,$F$3:F257,F257)</f>
        <v>1</v>
      </c>
      <c r="C257" s="1338">
        <v>9438</v>
      </c>
      <c r="D257" s="532" t="s">
        <v>1788</v>
      </c>
      <c r="E257" s="164" t="s">
        <v>1118</v>
      </c>
      <c r="F257" s="1339">
        <v>425918419</v>
      </c>
      <c r="G257" s="164">
        <v>76</v>
      </c>
      <c r="H257" s="532" t="s">
        <v>1789</v>
      </c>
      <c r="I257" s="1370" t="s">
        <v>476</v>
      </c>
      <c r="J257" s="1371" t="s">
        <v>477</v>
      </c>
      <c r="K257" s="164" t="s">
        <v>478</v>
      </c>
      <c r="L257" s="164">
        <v>4</v>
      </c>
      <c r="M257" s="164">
        <v>10</v>
      </c>
      <c r="N257" s="164" t="s">
        <v>490</v>
      </c>
      <c r="O257" s="125"/>
      <c r="P257" s="188" t="s">
        <v>1251</v>
      </c>
      <c r="Q257" s="991"/>
      <c r="R257" s="991"/>
      <c r="S257" s="530" t="s">
        <v>484</v>
      </c>
      <c r="T257" s="530" t="s">
        <v>484</v>
      </c>
      <c r="U257" s="530" t="s">
        <v>484</v>
      </c>
      <c r="V257" s="810" t="s">
        <v>549</v>
      </c>
      <c r="W257" s="530" t="s">
        <v>484</v>
      </c>
      <c r="X257" s="530" t="s">
        <v>484</v>
      </c>
      <c r="Y257" s="530" t="s">
        <v>484</v>
      </c>
      <c r="Z257" s="415"/>
      <c r="AA257" s="125"/>
      <c r="AB257" s="175"/>
      <c r="AC257" s="1015">
        <v>19139</v>
      </c>
      <c r="AD257" s="1015">
        <v>47</v>
      </c>
      <c r="AE257" s="1015" t="s">
        <v>481</v>
      </c>
      <c r="AF257" s="1015" t="s">
        <v>481</v>
      </c>
      <c r="AG257" s="1018" t="s">
        <v>1730</v>
      </c>
      <c r="AH257" s="993"/>
      <c r="AI257" s="133"/>
      <c r="AJ257" s="133"/>
      <c r="AK257" s="133"/>
      <c r="AL257" s="133"/>
      <c r="AM257" s="133"/>
      <c r="AN257" s="133"/>
      <c r="AO257" s="1024">
        <v>19.899999999999999</v>
      </c>
      <c r="AP257" s="137">
        <v>16.5</v>
      </c>
      <c r="AQ257" s="138">
        <v>59.2</v>
      </c>
      <c r="AR257" s="139">
        <f t="shared" si="131"/>
        <v>95.6</v>
      </c>
      <c r="AS257" s="140">
        <f t="shared" si="132"/>
        <v>1.2060606060606061</v>
      </c>
      <c r="AT257" s="141">
        <f t="shared" si="133"/>
        <v>71.398787878787886</v>
      </c>
      <c r="AU257" s="142">
        <f t="shared" si="134"/>
        <v>0.2628797886393659</v>
      </c>
      <c r="AV257" s="143">
        <v>16.357800000000001</v>
      </c>
      <c r="AW257" s="143">
        <f t="shared" si="135"/>
        <v>82.2</v>
      </c>
      <c r="AX257" s="144">
        <v>2.5472000000000001</v>
      </c>
      <c r="AY257" s="143">
        <v>12.8</v>
      </c>
      <c r="AZ257" s="145" t="s">
        <v>487</v>
      </c>
      <c r="BA257" s="204">
        <v>2.4000000000000004</v>
      </c>
      <c r="BB257" s="207" t="s">
        <v>487</v>
      </c>
      <c r="BC257" s="133"/>
      <c r="BD257" s="133"/>
      <c r="BE257" s="133"/>
      <c r="BF257" s="133"/>
      <c r="BG257" s="145"/>
      <c r="BH257" s="135" t="s">
        <v>487</v>
      </c>
      <c r="BI257" s="234"/>
      <c r="BJ257" s="149">
        <v>46.4</v>
      </c>
      <c r="BK257" s="149">
        <v>52.5</v>
      </c>
      <c r="BL257" s="150">
        <v>0.88380952380952382</v>
      </c>
      <c r="BM257" s="206" t="s">
        <v>487</v>
      </c>
      <c r="BN257" s="122" t="s">
        <v>487</v>
      </c>
      <c r="BO257" s="149" t="s">
        <v>487</v>
      </c>
      <c r="BP257" s="145">
        <v>14.399999999999999</v>
      </c>
      <c r="BQ257" s="1039">
        <v>11.954000000000001</v>
      </c>
      <c r="BR257" s="174" t="s">
        <v>487</v>
      </c>
      <c r="BS257" s="153" t="s">
        <v>487</v>
      </c>
      <c r="BT257" s="153" t="s">
        <v>487</v>
      </c>
      <c r="BU257" s="174"/>
      <c r="BV257" s="153" t="s">
        <v>487</v>
      </c>
      <c r="BW257" s="1039" t="s">
        <v>487</v>
      </c>
      <c r="BX257" s="153" t="s">
        <v>487</v>
      </c>
      <c r="BY257" s="153" t="s">
        <v>487</v>
      </c>
      <c r="BZ257" s="153" t="s">
        <v>487</v>
      </c>
      <c r="CA257" s="153" t="s">
        <v>487</v>
      </c>
      <c r="CB257" s="143" t="s">
        <v>487</v>
      </c>
      <c r="CC257" s="143" t="s">
        <v>487</v>
      </c>
      <c r="CD257" s="143" t="s">
        <v>487</v>
      </c>
      <c r="CE257" s="133"/>
      <c r="CF257" s="133"/>
      <c r="CG257" s="133"/>
      <c r="CH257" s="133"/>
      <c r="CI257" s="133"/>
      <c r="CJ257" s="122" t="s">
        <v>487</v>
      </c>
      <c r="CK257" s="135" t="s">
        <v>487</v>
      </c>
      <c r="CL257" s="133"/>
      <c r="CM257" s="145"/>
      <c r="CN257" s="145"/>
      <c r="CO257" s="145"/>
      <c r="CP257" s="133"/>
      <c r="CQ257" s="133"/>
      <c r="CR257" s="133"/>
      <c r="CS257" s="133"/>
      <c r="CT257" s="145"/>
      <c r="CU257" s="145"/>
      <c r="CV257" s="145"/>
      <c r="CW257" s="145"/>
      <c r="CX257" s="145"/>
      <c r="CY257" s="133"/>
      <c r="CZ257" s="145"/>
      <c r="DA257" s="209">
        <v>3</v>
      </c>
      <c r="DB257" s="149" t="s">
        <v>685</v>
      </c>
      <c r="DC257" s="133"/>
      <c r="DD257" s="159"/>
      <c r="DE257" s="175"/>
      <c r="DF257" s="175"/>
      <c r="DG257" s="175"/>
      <c r="DH257" s="868"/>
      <c r="DI257" s="1342" t="s">
        <v>515</v>
      </c>
      <c r="DJ257" s="1353" t="s">
        <v>1730</v>
      </c>
      <c r="DK257" s="166">
        <v>2</v>
      </c>
      <c r="DL257" s="166"/>
      <c r="DM257" s="166"/>
      <c r="DN257" s="166" t="s">
        <v>686</v>
      </c>
      <c r="DO257" s="166">
        <v>1</v>
      </c>
      <c r="DP257" s="1354">
        <v>41974</v>
      </c>
      <c r="DQ257" s="166"/>
      <c r="DR257" s="165" t="s">
        <v>490</v>
      </c>
      <c r="DS257" s="125" t="s">
        <v>490</v>
      </c>
      <c r="DT257" s="125">
        <v>1462</v>
      </c>
      <c r="DU257" s="125">
        <v>69.5</v>
      </c>
      <c r="DV257" s="125">
        <v>30.5</v>
      </c>
      <c r="DW257" s="125" t="s">
        <v>490</v>
      </c>
      <c r="DX257" s="125" t="s">
        <v>490</v>
      </c>
      <c r="DY257" s="125" t="s">
        <v>490</v>
      </c>
      <c r="DZ257" s="125" t="s">
        <v>490</v>
      </c>
      <c r="EA257" s="125">
        <v>0</v>
      </c>
      <c r="EB257" s="122"/>
      <c r="EC257" s="166"/>
      <c r="ED257" s="166"/>
      <c r="EE257" s="166">
        <v>4</v>
      </c>
      <c r="EF257" s="166"/>
      <c r="EG257" s="166"/>
      <c r="EH257" s="166"/>
      <c r="EI257" s="166"/>
      <c r="EJ257" s="166"/>
      <c r="EK257" s="167"/>
      <c r="EL257" s="166"/>
      <c r="EM257" s="1376">
        <v>43466</v>
      </c>
      <c r="EN257" s="166"/>
      <c r="EO257" s="166"/>
      <c r="EP257" s="166"/>
      <c r="EQ257" s="1354"/>
      <c r="ER257" s="624">
        <v>9438</v>
      </c>
      <c r="ES257" s="682">
        <v>36</v>
      </c>
      <c r="ET257" s="611">
        <v>114068</v>
      </c>
      <c r="EU257" s="611">
        <v>2</v>
      </c>
      <c r="EV257" s="600">
        <v>6337.1111111111113</v>
      </c>
      <c r="EW257" s="612">
        <v>1007</v>
      </c>
      <c r="EX257" s="613">
        <v>55.944444444444443</v>
      </c>
      <c r="EY257" s="563">
        <v>223.77777777777777</v>
      </c>
      <c r="EZ257" s="742">
        <v>31</v>
      </c>
      <c r="FA257" s="619">
        <v>19133</v>
      </c>
      <c r="FB257" s="619">
        <v>100</v>
      </c>
      <c r="FC257" s="175"/>
      <c r="FD257" s="620">
        <v>617.19354838709683</v>
      </c>
      <c r="FE257" s="621">
        <v>61.719354838709684</v>
      </c>
      <c r="FF257" s="622">
        <v>3.6257309941520464</v>
      </c>
      <c r="FG257" s="566"/>
      <c r="FH257" s="371"/>
      <c r="FI257" s="871"/>
      <c r="FJ257" s="441"/>
      <c r="FK257" s="1009"/>
      <c r="FL257" s="133"/>
      <c r="FM257" s="172">
        <v>0.88280674685275451</v>
      </c>
      <c r="FN257" s="213">
        <f>EX257/1000</f>
        <v>5.5944444444444442E-2</v>
      </c>
      <c r="FO257" s="133"/>
      <c r="FP257" s="172">
        <v>0.88280674685275451</v>
      </c>
      <c r="FQ257" s="213">
        <v>5.5944444444444442E-2</v>
      </c>
      <c r="FR257" s="222">
        <f>DT257/EX257</f>
        <v>26.133068520357497</v>
      </c>
      <c r="FS257" s="222"/>
      <c r="FT257" s="223"/>
      <c r="FU257" s="223"/>
      <c r="FV257" s="223"/>
      <c r="FW257" s="166"/>
      <c r="FX257" s="166"/>
      <c r="FY257" s="166"/>
      <c r="FZ257" s="345"/>
      <c r="GA257" s="166"/>
      <c r="GB257" s="166"/>
      <c r="GC257" s="166"/>
      <c r="GD257" s="166"/>
      <c r="GE257" s="166"/>
      <c r="GF257" s="166"/>
      <c r="GG257" s="166"/>
      <c r="GH257" s="345"/>
      <c r="GI257" s="345"/>
      <c r="GJ257" s="1391">
        <v>-3</v>
      </c>
      <c r="GK257" s="214">
        <v>43364</v>
      </c>
      <c r="GL257" s="1376" t="s">
        <v>1238</v>
      </c>
      <c r="GM257" s="1348"/>
      <c r="GN257" s="1147"/>
      <c r="GO257" s="166"/>
      <c r="GP257" s="179">
        <v>1.1756013633257991</v>
      </c>
      <c r="GQ257" s="166"/>
      <c r="GR257" s="1050"/>
      <c r="GS257" s="1050"/>
      <c r="GT257" s="1050"/>
      <c r="GU257" s="266"/>
      <c r="GV257" s="166"/>
      <c r="GW257" s="166"/>
      <c r="GX257" s="166"/>
      <c r="GY257" s="166"/>
      <c r="GZ257" s="166"/>
      <c r="HA257" s="166"/>
      <c r="HB257" s="166"/>
      <c r="HC257" s="166"/>
      <c r="HD257" s="166"/>
      <c r="HE257" s="166"/>
      <c r="HF257" s="166"/>
      <c r="HG257" s="166"/>
      <c r="HH257" s="166"/>
      <c r="HI257" s="1050"/>
      <c r="HJ257" s="1050"/>
      <c r="HK257" s="1050"/>
      <c r="HL257" s="1050"/>
      <c r="HM257" s="1050"/>
      <c r="HN257" s="1050"/>
      <c r="HO257" s="1051"/>
      <c r="HP257" s="1051"/>
      <c r="HQ257" s="1050"/>
      <c r="HR257" s="1050"/>
      <c r="HS257" s="1050"/>
      <c r="HT257" s="1050"/>
      <c r="HU257" s="1050"/>
      <c r="HV257" s="1050"/>
      <c r="HW257" s="1050"/>
      <c r="HX257" s="1050"/>
      <c r="HY257" s="1050"/>
      <c r="HZ257" s="1050"/>
      <c r="IA257" s="1050"/>
      <c r="IB257" s="1051"/>
      <c r="IC257" s="1050"/>
      <c r="ID257" s="1050"/>
      <c r="IE257" s="1050"/>
      <c r="IF257" s="1050"/>
      <c r="IG257" s="1050"/>
      <c r="IH257" s="1050"/>
      <c r="II257" s="1050"/>
      <c r="IJ257" s="1050"/>
      <c r="IK257" s="1051"/>
      <c r="IL257" s="1050"/>
      <c r="IM257" s="1050"/>
      <c r="IN257" s="1051"/>
      <c r="IO257" s="1050"/>
      <c r="IP257" s="1050"/>
      <c r="IQ257" s="1050"/>
      <c r="IR257" s="1050"/>
      <c r="IS257" s="1050"/>
      <c r="IT257" s="1051"/>
      <c r="IU257" s="1050"/>
      <c r="IV257" s="1050"/>
      <c r="IW257" s="1050"/>
      <c r="IX257" s="1050"/>
      <c r="IY257" s="1050"/>
      <c r="IZ257" s="1050"/>
      <c r="JA257" s="1050"/>
      <c r="JB257" s="1050"/>
      <c r="JC257" s="1050"/>
      <c r="JD257" s="1050"/>
      <c r="JE257" s="1050"/>
      <c r="JF257" s="1050"/>
      <c r="JG257" s="1342" t="s">
        <v>2059</v>
      </c>
      <c r="JH257" s="1349" t="s">
        <v>2118</v>
      </c>
      <c r="JI257" s="1342">
        <v>1</v>
      </c>
      <c r="JJ257" s="993"/>
      <c r="JK257" s="993"/>
      <c r="JL257" s="993"/>
      <c r="JM257" s="993"/>
      <c r="JN257" s="993"/>
      <c r="JO257" s="993"/>
      <c r="JP257" s="993"/>
      <c r="JQ257" s="993"/>
      <c r="JR257" s="993"/>
      <c r="JS257" s="993"/>
      <c r="JT257" s="993"/>
      <c r="JU257" s="993"/>
      <c r="JV257" s="993"/>
      <c r="JW257" s="993"/>
      <c r="JX257" s="993"/>
      <c r="JY257" s="993"/>
      <c r="JZ257" s="993"/>
      <c r="KA257" s="993"/>
      <c r="KB257" s="993"/>
      <c r="KC257" s="993"/>
      <c r="KD257" s="993"/>
      <c r="KE257" s="993"/>
      <c r="KF257" s="993"/>
      <c r="KG257" s="993"/>
      <c r="KH257" s="993"/>
      <c r="KI257" s="993"/>
      <c r="KJ257" s="993"/>
      <c r="KK257" s="993"/>
      <c r="KL257" s="993"/>
      <c r="KM257" s="993"/>
      <c r="KN257" s="993"/>
      <c r="KO257" s="993"/>
      <c r="KP257" s="993"/>
      <c r="KQ257" s="993"/>
      <c r="KR257" s="993"/>
      <c r="KS257" s="993"/>
      <c r="KT257" s="993"/>
      <c r="KU257" s="993"/>
      <c r="KV257" s="993"/>
      <c r="KW257" s="993"/>
      <c r="KX257" s="993"/>
      <c r="KY257" s="993"/>
      <c r="KZ257" s="993"/>
      <c r="LA257" s="993"/>
      <c r="LB257" s="993"/>
      <c r="LC257" s="993"/>
      <c r="LD257" s="993"/>
      <c r="LE257" s="1342">
        <v>1</v>
      </c>
      <c r="LF257" s="1380" t="s">
        <v>484</v>
      </c>
      <c r="LG257" s="1380" t="s">
        <v>484</v>
      </c>
      <c r="LH257" s="1380" t="s">
        <v>2085</v>
      </c>
      <c r="LI257" s="1450">
        <v>59.5</v>
      </c>
      <c r="LJ257" s="1450">
        <v>2.6</v>
      </c>
      <c r="LK257" s="1380" t="s">
        <v>2085</v>
      </c>
      <c r="LL257" s="1380" t="s">
        <v>484</v>
      </c>
      <c r="LM257" s="1461">
        <v>0</v>
      </c>
      <c r="LN257" s="1450">
        <v>39</v>
      </c>
      <c r="LO257" s="1450">
        <v>24.8</v>
      </c>
      <c r="LP257" s="1450">
        <v>20</v>
      </c>
      <c r="LQ257" s="1380">
        <v>0</v>
      </c>
      <c r="LR257" s="1380">
        <v>0</v>
      </c>
      <c r="LS257" s="1380" t="s">
        <v>484</v>
      </c>
      <c r="LT257" s="1450">
        <v>3.1</v>
      </c>
      <c r="LU257" s="1380"/>
      <c r="LV257" s="1380">
        <v>0.3</v>
      </c>
      <c r="LW257" s="1450">
        <v>8.4</v>
      </c>
      <c r="LX257" s="1380" t="s">
        <v>2085</v>
      </c>
      <c r="LY257" s="1380" t="s">
        <v>484</v>
      </c>
      <c r="LZ257" s="1380" t="s">
        <v>2085</v>
      </c>
    </row>
    <row r="258" spans="1:338" s="1351" customFormat="1" ht="14.45" customHeight="1">
      <c r="A258" s="209">
        <v>277</v>
      </c>
      <c r="B258" s="209">
        <f>COUNTIFS($D$3:D258,D258,$F$3:F258,F258)</f>
        <v>3</v>
      </c>
      <c r="C258" s="1338">
        <v>9596</v>
      </c>
      <c r="D258" s="1338" t="s">
        <v>1793</v>
      </c>
      <c r="E258" s="1381" t="s">
        <v>1794</v>
      </c>
      <c r="F258" s="1382">
        <v>6008271885</v>
      </c>
      <c r="G258" s="1381">
        <v>58</v>
      </c>
      <c r="H258" s="1338" t="s">
        <v>1795</v>
      </c>
      <c r="I258" s="1383" t="s">
        <v>1743</v>
      </c>
      <c r="J258" s="1384" t="s">
        <v>477</v>
      </c>
      <c r="K258" s="1381" t="s">
        <v>478</v>
      </c>
      <c r="L258" s="1381">
        <v>18</v>
      </c>
      <c r="M258" s="1381" t="s">
        <v>1174</v>
      </c>
      <c r="N258" s="1381" t="s">
        <v>490</v>
      </c>
      <c r="O258" s="301"/>
      <c r="P258" s="201" t="s">
        <v>1157</v>
      </c>
      <c r="Q258" s="994"/>
      <c r="R258" s="994"/>
      <c r="S258" s="921" t="s">
        <v>598</v>
      </c>
      <c r="T258" s="922" t="s">
        <v>523</v>
      </c>
      <c r="U258" s="921" t="s">
        <v>484</v>
      </c>
      <c r="V258" s="923" t="s">
        <v>599</v>
      </c>
      <c r="W258" s="921" t="s">
        <v>506</v>
      </c>
      <c r="X258" s="921" t="s">
        <v>484</v>
      </c>
      <c r="Y258" s="921" t="s">
        <v>484</v>
      </c>
      <c r="Z258" s="953"/>
      <c r="AA258" s="924"/>
      <c r="AB258" s="201"/>
      <c r="AC258" s="1071">
        <v>106615</v>
      </c>
      <c r="AD258" s="1071">
        <v>26654</v>
      </c>
      <c r="AE258" s="1217">
        <v>3</v>
      </c>
      <c r="AF258" s="991">
        <v>26000</v>
      </c>
      <c r="AG258" s="1018" t="s">
        <v>507</v>
      </c>
      <c r="AH258" s="993"/>
      <c r="AI258"/>
      <c r="AJ258" s="122"/>
      <c r="AK258" s="122"/>
      <c r="AL258" s="133"/>
      <c r="AM258" s="133"/>
      <c r="AN258" s="133"/>
      <c r="AO258" s="1024">
        <v>24</v>
      </c>
      <c r="AP258" s="137">
        <v>32.1</v>
      </c>
      <c r="AQ258" s="138">
        <v>39.1</v>
      </c>
      <c r="AR258" s="139">
        <f t="shared" si="131"/>
        <v>95.2</v>
      </c>
      <c r="AS258" s="140">
        <f t="shared" si="132"/>
        <v>0.74766355140186913</v>
      </c>
      <c r="AT258" s="141">
        <f t="shared" si="133"/>
        <v>29.233644859813083</v>
      </c>
      <c r="AU258" s="142">
        <f t="shared" si="134"/>
        <v>0.33707865168539325</v>
      </c>
      <c r="AV258" s="143">
        <v>22.68</v>
      </c>
      <c r="AW258" s="143">
        <f t="shared" si="135"/>
        <v>94.5</v>
      </c>
      <c r="AX258" s="144">
        <v>0.12</v>
      </c>
      <c r="AY258" s="145">
        <v>0.5</v>
      </c>
      <c r="AZ258" s="416" t="s">
        <v>487</v>
      </c>
      <c r="BA258" s="145" t="s">
        <v>487</v>
      </c>
      <c r="BB258" s="322">
        <v>0.1</v>
      </c>
      <c r="BC258" s="366"/>
      <c r="BD258" s="366"/>
      <c r="BE258" s="366"/>
      <c r="BF258" s="366"/>
      <c r="BG258" s="145"/>
      <c r="BH258" s="233">
        <v>754.02524544179528</v>
      </c>
      <c r="BI258" s="217">
        <v>6.19</v>
      </c>
      <c r="BJ258" s="145">
        <v>62.8</v>
      </c>
      <c r="BK258" s="145">
        <v>37.799999999999997</v>
      </c>
      <c r="BL258" s="150">
        <v>1.6613756613756614</v>
      </c>
      <c r="BM258" s="206">
        <v>0.27</v>
      </c>
      <c r="BN258" s="153">
        <f>BM258*100/AO258</f>
        <v>1.125</v>
      </c>
      <c r="BO258" s="262" t="s">
        <v>487</v>
      </c>
      <c r="BP258" s="145">
        <v>43.199999999999996</v>
      </c>
      <c r="BQ258" s="1039">
        <v>73.900000000000006</v>
      </c>
      <c r="BR258" s="174">
        <v>24916.6</v>
      </c>
      <c r="BS258" s="153">
        <f>BX258+BZ258</f>
        <v>70.600000000000009</v>
      </c>
      <c r="BT258" s="153">
        <v>97.6</v>
      </c>
      <c r="BU258" s="174">
        <v>11639.137931034484</v>
      </c>
      <c r="BV258" s="153">
        <v>2.4000000000000057</v>
      </c>
      <c r="BW258" s="1039">
        <v>27.4</v>
      </c>
      <c r="BX258" s="153">
        <v>15.4</v>
      </c>
      <c r="BY258" s="153">
        <v>4.7</v>
      </c>
      <c r="BZ258" s="153">
        <v>55.2</v>
      </c>
      <c r="CA258" s="153">
        <v>16.8</v>
      </c>
      <c r="CB258" s="143">
        <v>19.5</v>
      </c>
      <c r="CC258" s="143">
        <v>5.9</v>
      </c>
      <c r="CD258" s="143">
        <v>0.5</v>
      </c>
      <c r="CE258" s="122"/>
      <c r="CF258" s="122"/>
      <c r="CG258" s="122"/>
      <c r="CH258" s="122"/>
      <c r="CI258" s="122"/>
      <c r="CJ258" s="122">
        <v>87.9</v>
      </c>
      <c r="CK258" s="135">
        <v>6167.0195439739418</v>
      </c>
      <c r="CL258" s="157">
        <f>BX258/BZ258</f>
        <v>0.27898550724637683</v>
      </c>
      <c r="CM258" s="145"/>
      <c r="CN258" s="145"/>
      <c r="CO258" s="145"/>
      <c r="CP258" s="366"/>
      <c r="CQ258" s="366"/>
      <c r="CR258" s="366"/>
      <c r="CS258" s="366"/>
      <c r="CT258" s="145"/>
      <c r="CU258" s="172"/>
      <c r="CV258" s="172"/>
      <c r="CW258" s="172"/>
      <c r="CX258" s="153"/>
      <c r="CY258" s="158"/>
      <c r="CZ258" s="145"/>
      <c r="DA258" s="209">
        <v>6</v>
      </c>
      <c r="DB258" s="158" t="s">
        <v>751</v>
      </c>
      <c r="DC258" s="122"/>
      <c r="DD258" s="159"/>
      <c r="DE258" s="125"/>
      <c r="DF258" s="398"/>
      <c r="DG258" s="125"/>
      <c r="DH258" s="414"/>
      <c r="DI258" s="164" t="s">
        <v>489</v>
      </c>
      <c r="DJ258" s="1357" t="s">
        <v>507</v>
      </c>
      <c r="DK258" s="166">
        <v>2</v>
      </c>
      <c r="DL258" s="166"/>
      <c r="DM258" s="166"/>
      <c r="DN258" s="166" t="s">
        <v>618</v>
      </c>
      <c r="DO258" s="166">
        <v>1</v>
      </c>
      <c r="DP258" s="1376">
        <v>42807</v>
      </c>
      <c r="DQ258" s="166"/>
      <c r="DR258" s="165">
        <v>20</v>
      </c>
      <c r="DS258" s="125">
        <v>6.2</v>
      </c>
      <c r="DT258" s="125">
        <v>2379</v>
      </c>
      <c r="DU258" s="125">
        <v>46.4</v>
      </c>
      <c r="DV258" s="125">
        <v>53.6</v>
      </c>
      <c r="DW258" s="125">
        <v>7.4</v>
      </c>
      <c r="DX258" s="125">
        <v>1556</v>
      </c>
      <c r="DY258" s="125" t="s">
        <v>490</v>
      </c>
      <c r="DZ258" s="125">
        <v>7.97</v>
      </c>
      <c r="EA258" s="125">
        <v>0</v>
      </c>
      <c r="EB258" s="122"/>
      <c r="EC258" s="166"/>
      <c r="ED258" s="166">
        <v>18</v>
      </c>
      <c r="EE258" s="166">
        <v>18</v>
      </c>
      <c r="EF258" s="166"/>
      <c r="EG258" s="166"/>
      <c r="EH258" s="166"/>
      <c r="EI258" s="166"/>
      <c r="EJ258" s="166"/>
      <c r="EK258" s="166"/>
      <c r="EL258" s="166"/>
      <c r="EM258" s="1376">
        <v>43494</v>
      </c>
      <c r="EN258" s="166"/>
      <c r="EO258" s="166"/>
      <c r="EP258" s="316"/>
      <c r="EQ258" s="1354"/>
      <c r="ER258" s="628">
        <v>9596</v>
      </c>
      <c r="ES258" s="682">
        <v>65</v>
      </c>
      <c r="ET258" s="611">
        <v>616968</v>
      </c>
      <c r="EU258" s="611">
        <v>2</v>
      </c>
      <c r="EV258" s="600">
        <f>ET258/ES258*EU258</f>
        <v>18983.630769230771</v>
      </c>
      <c r="EW258" s="612">
        <v>31054</v>
      </c>
      <c r="EX258" s="613">
        <f>EW258/ES258*EU258</f>
        <v>955.50769230769231</v>
      </c>
      <c r="EY258" s="563">
        <f>L258*EX258</f>
        <v>17199.138461538463</v>
      </c>
      <c r="EZ258" s="742">
        <v>30</v>
      </c>
      <c r="FA258" s="619">
        <v>30232</v>
      </c>
      <c r="FB258" s="619">
        <v>10000</v>
      </c>
      <c r="FC258" s="175"/>
      <c r="FD258" s="620">
        <f>FA258/EZ258</f>
        <v>1007.7333333333333</v>
      </c>
      <c r="FE258" s="621">
        <f>FB258*FD258/1000</f>
        <v>10077.333333333334</v>
      </c>
      <c r="FF258" s="622">
        <f>EY258/FE258</f>
        <v>1.7067152482341685</v>
      </c>
      <c r="FG258" s="566"/>
      <c r="FH258" s="920"/>
      <c r="FI258" s="871"/>
      <c r="FJ258" s="165"/>
      <c r="FK258" s="1009"/>
      <c r="FL258" s="1009"/>
      <c r="FM258" s="172">
        <f>EW258*100/ET258</f>
        <v>5.0333242566875427</v>
      </c>
      <c r="FN258" s="213">
        <f>EX258/1000</f>
        <v>0.95550769230769228</v>
      </c>
      <c r="FO258" s="133"/>
      <c r="FP258" s="172">
        <v>5.0333242566875427</v>
      </c>
      <c r="FQ258" s="213">
        <v>0.95550769230769228</v>
      </c>
      <c r="FR258" s="222">
        <f>DT258/EX258</f>
        <v>2.4897758742835063</v>
      </c>
      <c r="FS258" s="222"/>
      <c r="FT258" s="223"/>
      <c r="FU258" s="223"/>
      <c r="FV258" s="223"/>
      <c r="FW258" s="125"/>
      <c r="FX258" s="125"/>
      <c r="FY258" s="125"/>
      <c r="FZ258" s="175"/>
      <c r="GA258" s="175"/>
      <c r="GB258" s="175"/>
      <c r="GC258" s="175"/>
      <c r="GD258" s="125"/>
      <c r="GE258" s="175"/>
      <c r="GF258" s="175"/>
      <c r="GG258" s="125"/>
      <c r="GH258" s="175"/>
      <c r="GI258" s="175"/>
      <c r="GJ258" s="1391">
        <v>-3</v>
      </c>
      <c r="GK258" s="925">
        <v>43390</v>
      </c>
      <c r="GL258" s="1345" t="s">
        <v>1238</v>
      </c>
      <c r="GM258" s="1348"/>
      <c r="GN258" s="1147"/>
      <c r="GO258" s="125"/>
      <c r="GP258" s="340">
        <v>7.4</v>
      </c>
      <c r="GQ258" s="125"/>
      <c r="GR258" s="991"/>
      <c r="GS258" s="991"/>
      <c r="GT258" s="991"/>
      <c r="GU258" s="133"/>
      <c r="GV258" s="125"/>
      <c r="GW258" s="125"/>
      <c r="GX258" s="125"/>
      <c r="GY258" s="125"/>
      <c r="GZ258" s="125"/>
      <c r="HA258" s="125"/>
      <c r="HB258" s="125"/>
      <c r="HC258" s="125"/>
      <c r="HD258" s="125"/>
      <c r="HE258" s="125"/>
      <c r="HF258" s="125"/>
      <c r="HG258" s="125"/>
      <c r="HH258" s="125"/>
      <c r="HI258" s="991"/>
      <c r="HJ258" s="991"/>
      <c r="HK258" s="991"/>
      <c r="HL258" s="991"/>
      <c r="HM258" s="991"/>
      <c r="HN258" s="991"/>
      <c r="HO258" s="1022"/>
      <c r="HP258" s="1022"/>
      <c r="HQ258" s="991"/>
      <c r="HR258" s="991"/>
      <c r="HS258" s="991"/>
      <c r="HT258" s="991"/>
      <c r="HU258" s="991"/>
      <c r="HV258" s="991"/>
      <c r="HW258" s="991"/>
      <c r="HX258" s="991"/>
      <c r="HY258" s="991"/>
      <c r="HZ258" s="991"/>
      <c r="IA258" s="991"/>
      <c r="IB258" s="1022"/>
      <c r="IC258" s="991"/>
      <c r="ID258" s="991"/>
      <c r="IE258" s="991"/>
      <c r="IF258" s="991"/>
      <c r="IG258" s="991"/>
      <c r="IH258" s="991"/>
      <c r="II258" s="991"/>
      <c r="IJ258" s="991"/>
      <c r="IK258" s="1022"/>
      <c r="IL258" s="991"/>
      <c r="IM258" s="991"/>
      <c r="IN258" s="1022"/>
      <c r="IO258" s="991"/>
      <c r="IP258" s="991"/>
      <c r="IQ258" s="991"/>
      <c r="IR258" s="991"/>
      <c r="IS258" s="991"/>
      <c r="IT258" s="1022"/>
      <c r="IU258" s="991"/>
      <c r="IV258" s="991"/>
      <c r="IW258" s="991"/>
      <c r="IX258" s="991"/>
      <c r="IY258" s="991"/>
      <c r="IZ258" s="991"/>
      <c r="JA258" s="991"/>
      <c r="JB258" s="991"/>
      <c r="JC258" s="991"/>
      <c r="JD258" s="991"/>
      <c r="JE258" s="991"/>
      <c r="JF258" s="991"/>
      <c r="JG258" s="1342" t="s">
        <v>2059</v>
      </c>
      <c r="JH258" s="1349" t="s">
        <v>2119</v>
      </c>
      <c r="JI258" s="1342">
        <v>1</v>
      </c>
      <c r="JJ258" s="993"/>
      <c r="JK258" s="993"/>
      <c r="JL258" s="993"/>
      <c r="JM258" s="993"/>
      <c r="JN258" s="993"/>
      <c r="JO258" s="993"/>
      <c r="JP258" s="993"/>
      <c r="JQ258" s="993"/>
      <c r="JR258" s="993"/>
      <c r="JS258" s="993"/>
      <c r="JT258" s="993"/>
      <c r="JU258" s="993"/>
      <c r="JV258" s="993"/>
      <c r="JW258" s="993"/>
      <c r="JX258" s="993"/>
      <c r="JY258" s="993"/>
      <c r="JZ258" s="993"/>
      <c r="KA258" s="993"/>
      <c r="KB258" s="993"/>
      <c r="KC258" s="993"/>
      <c r="KD258" s="993"/>
      <c r="KE258" s="993"/>
      <c r="KF258" s="993"/>
      <c r="KG258" s="993"/>
      <c r="KH258" s="993"/>
      <c r="KI258" s="993"/>
      <c r="KJ258" s="993"/>
      <c r="KK258" s="993"/>
      <c r="KL258" s="993"/>
      <c r="KM258" s="993"/>
      <c r="KN258" s="993"/>
      <c r="KO258" s="993"/>
      <c r="KP258" s="993"/>
      <c r="KQ258" s="993"/>
      <c r="KR258" s="993"/>
      <c r="KS258" s="993"/>
      <c r="KT258" s="993"/>
      <c r="KU258" s="993"/>
      <c r="KV258" s="993"/>
      <c r="KW258" s="993"/>
      <c r="KX258" s="993"/>
      <c r="KY258" s="993"/>
      <c r="KZ258" s="993"/>
      <c r="LA258" s="993"/>
      <c r="LB258" s="993"/>
      <c r="LC258" s="993"/>
      <c r="LD258" s="993"/>
      <c r="LE258" s="1342">
        <v>3</v>
      </c>
      <c r="LF258" s="1380" t="s">
        <v>2085</v>
      </c>
      <c r="LG258" s="1380" t="s">
        <v>2120</v>
      </c>
      <c r="LH258" s="1380" t="s">
        <v>2085</v>
      </c>
      <c r="LI258" s="1450">
        <v>171.7</v>
      </c>
      <c r="LJ258" s="1450">
        <v>5.7</v>
      </c>
      <c r="LK258" s="1380" t="s">
        <v>2085</v>
      </c>
      <c r="LL258" s="1380" t="s">
        <v>2107</v>
      </c>
      <c r="LM258" s="1462">
        <v>9.6999999999999993</v>
      </c>
      <c r="LN258" s="1450">
        <v>12.4</v>
      </c>
      <c r="LO258" s="1450">
        <v>8.3000000000000007</v>
      </c>
      <c r="LP258" s="1450">
        <v>11.6</v>
      </c>
      <c r="LQ258" s="1380">
        <v>0</v>
      </c>
      <c r="LR258" s="1380">
        <v>0</v>
      </c>
      <c r="LS258" s="1380" t="s">
        <v>484</v>
      </c>
      <c r="LT258" s="1450">
        <v>1.9</v>
      </c>
      <c r="LU258" s="1380"/>
      <c r="LV258" s="1450">
        <v>1.7</v>
      </c>
      <c r="LW258" s="1450">
        <v>4.3</v>
      </c>
      <c r="LX258" s="1380" t="s">
        <v>2085</v>
      </c>
      <c r="LY258" s="1380" t="s">
        <v>2085</v>
      </c>
      <c r="LZ258" s="1380" t="s">
        <v>2085</v>
      </c>
    </row>
    <row r="259" spans="1:338" ht="14.45" hidden="1" customHeight="1">
      <c r="A259" s="991">
        <v>146</v>
      </c>
      <c r="B259" s="122">
        <f>COUNTIFS($D$3:D259,D259,$F$3:F259,F259)</f>
        <v>1</v>
      </c>
      <c r="C259" s="184">
        <v>12840</v>
      </c>
      <c r="D259" s="398" t="s">
        <v>1914</v>
      </c>
      <c r="E259" s="188" t="s">
        <v>1915</v>
      </c>
      <c r="F259" s="187">
        <v>6458120889</v>
      </c>
      <c r="G259" s="125">
        <v>56</v>
      </c>
      <c r="H259" s="398" t="s">
        <v>1916</v>
      </c>
      <c r="I259" s="389" t="s">
        <v>1743</v>
      </c>
      <c r="J259" s="504" t="s">
        <v>477</v>
      </c>
      <c r="K259" s="188" t="s">
        <v>478</v>
      </c>
      <c r="L259" s="125">
        <v>20</v>
      </c>
      <c r="M259" s="188" t="s">
        <v>1496</v>
      </c>
      <c r="N259" s="188" t="s">
        <v>513</v>
      </c>
      <c r="O259" s="125"/>
      <c r="P259" s="125" t="s">
        <v>1454</v>
      </c>
      <c r="Q259" s="997"/>
      <c r="R259" s="997"/>
      <c r="S259" s="188"/>
      <c r="T259" s="750"/>
      <c r="U259" s="750"/>
      <c r="V259" s="568" t="s">
        <v>1917</v>
      </c>
      <c r="W259" s="535"/>
      <c r="X259" s="557"/>
      <c r="Y259" s="557"/>
      <c r="Z259" s="389"/>
      <c r="AA259" s="125" t="s">
        <v>779</v>
      </c>
      <c r="AB259" s="125"/>
      <c r="AC259" s="1014">
        <v>18948</v>
      </c>
      <c r="AD259" s="1014">
        <v>379000</v>
      </c>
      <c r="AE259" s="993"/>
      <c r="AF259" s="993"/>
      <c r="AG259" s="993" t="s">
        <v>507</v>
      </c>
      <c r="AH259" s="1014">
        <v>10000</v>
      </c>
      <c r="AI259" s="993"/>
      <c r="AJ259" s="993"/>
      <c r="AK259" s="1014"/>
      <c r="AL259" s="991"/>
      <c r="AM259" s="993"/>
      <c r="AN259" s="991"/>
      <c r="AO259" s="1024">
        <v>8.16</v>
      </c>
      <c r="AP259" s="1026">
        <v>9.2799999999999994</v>
      </c>
      <c r="AQ259" s="1027">
        <v>80.2</v>
      </c>
      <c r="AR259" s="139">
        <f t="shared" si="131"/>
        <v>97.64</v>
      </c>
      <c r="AS259" s="140">
        <f t="shared" si="132"/>
        <v>0.8793103448275863</v>
      </c>
      <c r="AT259" s="141">
        <f t="shared" si="133"/>
        <v>70.520689655172418</v>
      </c>
      <c r="AU259" s="142">
        <f t="shared" si="134"/>
        <v>9.1193562807331249E-2</v>
      </c>
      <c r="AV259" s="143">
        <f>AW259*AO259/100</f>
        <v>6.5448000000000013</v>
      </c>
      <c r="AW259" s="143">
        <f>98-AY259-(CD259*100/AO259)</f>
        <v>80.205882352941188</v>
      </c>
      <c r="AX259" s="1032">
        <v>1.38</v>
      </c>
      <c r="AY259" s="1030">
        <f>AX259*100/AO259</f>
        <v>16.911764705882351</v>
      </c>
      <c r="AZ259" s="991" t="s">
        <v>487</v>
      </c>
      <c r="BA259" s="204">
        <v>8.6999999999999993</v>
      </c>
      <c r="BB259" s="147" t="s">
        <v>487</v>
      </c>
      <c r="BC259" s="1039">
        <v>13.9</v>
      </c>
      <c r="BD259" s="1039"/>
      <c r="BE259" s="1030"/>
      <c r="BF259" s="1030"/>
      <c r="BG259" s="233">
        <v>12238.620689655172</v>
      </c>
      <c r="BH259" s="1043">
        <v>1432.6</v>
      </c>
      <c r="BI259" s="234">
        <v>20.5</v>
      </c>
      <c r="BJ259" s="1030">
        <v>56.9</v>
      </c>
      <c r="BK259" s="1030">
        <f>100-BJ259</f>
        <v>43.1</v>
      </c>
      <c r="BL259" s="1044">
        <f>BJ259/BK259</f>
        <v>1.3201856148491879</v>
      </c>
      <c r="BM259" s="1046">
        <v>0.23</v>
      </c>
      <c r="BN259" s="153">
        <f>BM259*100/AO259</f>
        <v>2.8186274509803919</v>
      </c>
      <c r="BO259" s="991" t="s">
        <v>487</v>
      </c>
      <c r="BP259" s="1030">
        <v>32.5</v>
      </c>
      <c r="BQ259" s="1030">
        <v>42.204999999999998</v>
      </c>
      <c r="BR259" s="1050">
        <v>56643</v>
      </c>
      <c r="BS259" s="153">
        <f>BX259+BZ259</f>
        <v>68.300000000000011</v>
      </c>
      <c r="BT259" s="1050">
        <v>96.8</v>
      </c>
      <c r="BU259" s="1050">
        <v>20856</v>
      </c>
      <c r="BV259" s="1039">
        <f>100-BT259</f>
        <v>3.2000000000000028</v>
      </c>
      <c r="BW259" s="1039">
        <f>BY259+CA259+CC259</f>
        <v>9.0201599999999988</v>
      </c>
      <c r="BX259" s="992">
        <v>42.2</v>
      </c>
      <c r="BY259" s="1020">
        <f>BX259*AP259/100</f>
        <v>3.9161599999999996</v>
      </c>
      <c r="BZ259" s="1050">
        <v>26.1</v>
      </c>
      <c r="CA259" s="1020">
        <f>BZ259*AP259/100</f>
        <v>2.4220799999999998</v>
      </c>
      <c r="CB259" s="1050">
        <v>28.9</v>
      </c>
      <c r="CC259" s="1020">
        <f>CB259*AP259/100</f>
        <v>2.6819199999999994</v>
      </c>
      <c r="CD259" s="1020">
        <v>7.1999999999999995E-2</v>
      </c>
      <c r="CE259" s="1054">
        <v>96</v>
      </c>
      <c r="CF259" s="1054">
        <v>7633</v>
      </c>
      <c r="CG259" s="1054">
        <v>96.6</v>
      </c>
      <c r="CH259" s="1054">
        <v>7094</v>
      </c>
      <c r="CI259" s="1054">
        <v>75.400000000000006</v>
      </c>
      <c r="CJ259" s="1054">
        <v>89.7</v>
      </c>
      <c r="CK259" s="1054">
        <v>6129</v>
      </c>
      <c r="CL259" s="143">
        <f>BX259/BZ259</f>
        <v>1.6168582375478928</v>
      </c>
      <c r="CM259" s="1020"/>
      <c r="CN259" s="145"/>
      <c r="CO259" s="145"/>
      <c r="CP259" s="1039">
        <v>1.52</v>
      </c>
      <c r="CQ259" s="1030"/>
      <c r="CR259" s="1030"/>
      <c r="CS259" s="1030"/>
      <c r="CT259" s="1020"/>
      <c r="CU259" s="1059"/>
      <c r="CV259" s="236"/>
      <c r="CW259" s="145"/>
      <c r="CX259" s="1020"/>
      <c r="CY259" s="991"/>
      <c r="CZ259" s="145"/>
      <c r="DA259" s="1061"/>
      <c r="DB259" s="1062" t="s">
        <v>780</v>
      </c>
      <c r="DC259" s="1063"/>
      <c r="DD259" s="1064" t="s">
        <v>1511</v>
      </c>
      <c r="DE259" s="125"/>
      <c r="DF259" s="125"/>
      <c r="DG259" s="125"/>
      <c r="DH259" s="414"/>
      <c r="DI259" s="360" t="s">
        <v>515</v>
      </c>
      <c r="DJ259" s="211" t="s">
        <v>507</v>
      </c>
      <c r="DK259" s="166">
        <v>2</v>
      </c>
      <c r="DL259" s="166"/>
      <c r="DM259" s="166" t="s">
        <v>1524</v>
      </c>
      <c r="DN259" s="164">
        <v>1</v>
      </c>
      <c r="DO259" s="166">
        <v>1</v>
      </c>
      <c r="DP259" s="176">
        <v>41596</v>
      </c>
      <c r="DQ259" s="166"/>
      <c r="DR259" s="250">
        <v>33.1</v>
      </c>
      <c r="DS259" s="125" t="s">
        <v>490</v>
      </c>
      <c r="DT259" s="179">
        <v>26312</v>
      </c>
      <c r="DU259" s="179">
        <v>88.4</v>
      </c>
      <c r="DV259" s="179">
        <v>11.6</v>
      </c>
      <c r="DW259" s="188">
        <v>9.1999999999999993</v>
      </c>
      <c r="DX259" s="188">
        <v>39163</v>
      </c>
      <c r="DY259" s="125" t="s">
        <v>490</v>
      </c>
      <c r="DZ259" s="188">
        <v>9</v>
      </c>
      <c r="EA259" s="389" t="s">
        <v>1918</v>
      </c>
      <c r="EB259" s="1095"/>
      <c r="EC259" s="242"/>
      <c r="ED259" s="242"/>
      <c r="EE259" s="166">
        <v>20</v>
      </c>
      <c r="EF259" s="166">
        <v>55</v>
      </c>
      <c r="EG259" s="166">
        <v>3</v>
      </c>
      <c r="EH259" s="166">
        <v>1</v>
      </c>
      <c r="EI259" s="166">
        <v>172</v>
      </c>
      <c r="EJ259" s="166">
        <v>100</v>
      </c>
      <c r="EK259" s="167" t="s">
        <v>1919</v>
      </c>
      <c r="EL259" s="374">
        <v>2</v>
      </c>
      <c r="EM259" s="1303">
        <v>44075</v>
      </c>
      <c r="EN259" s="242"/>
      <c r="EO259" s="242"/>
      <c r="EP259" s="242"/>
      <c r="EQ259" s="176"/>
      <c r="ER259" s="559">
        <v>12840</v>
      </c>
      <c r="ES259" s="560">
        <v>75</v>
      </c>
      <c r="ET259" s="560">
        <v>285268</v>
      </c>
      <c r="EU259" s="560">
        <v>4000</v>
      </c>
      <c r="EV259" s="560">
        <v>40560</v>
      </c>
      <c r="EW259" s="561">
        <v>137362</v>
      </c>
      <c r="EX259" s="562">
        <f>EW259/EU259*EV259/ES259</f>
        <v>18571.342399999998</v>
      </c>
      <c r="EY259" s="563">
        <f>L259*EX259</f>
        <v>371426.84799999994</v>
      </c>
      <c r="EZ259" s="441"/>
      <c r="FA259" s="175"/>
      <c r="FB259" s="175"/>
      <c r="FC259" s="175"/>
      <c r="FD259" s="564"/>
      <c r="FE259" s="565"/>
      <c r="FF259" s="565"/>
      <c r="FG259" s="566"/>
      <c r="FH259" s="567"/>
      <c r="FI259" s="518"/>
      <c r="FJ259" s="519"/>
      <c r="FK259" s="1017"/>
      <c r="FL259" s="133"/>
      <c r="FM259" s="122"/>
      <c r="FN259" s="1087">
        <f>AC259/1000</f>
        <v>18.948</v>
      </c>
      <c r="FO259" s="1009"/>
      <c r="FP259" s="1029">
        <f>EW259*100/ET259</f>
        <v>48.151913288556727</v>
      </c>
      <c r="FQ259" s="1089">
        <f>EX259/1000</f>
        <v>18.571342399999999</v>
      </c>
      <c r="FR259" s="1144">
        <f>DT259/EX259</f>
        <v>1.4168065739825035</v>
      </c>
      <c r="FS259" s="170"/>
      <c r="FW259" s="125">
        <v>1</v>
      </c>
      <c r="FX259" s="125">
        <v>4</v>
      </c>
      <c r="FY259" s="125">
        <v>1</v>
      </c>
      <c r="GA259" s="125">
        <v>0</v>
      </c>
      <c r="GB259" s="415"/>
      <c r="GD259" s="125">
        <v>1</v>
      </c>
      <c r="GE259" s="419">
        <v>44075</v>
      </c>
      <c r="GF259" s="389" t="s">
        <v>1920</v>
      </c>
      <c r="GI259" s="183" t="s">
        <v>1921</v>
      </c>
      <c r="GJ259" s="1320">
        <v>-3</v>
      </c>
      <c r="GK259" s="214">
        <v>43979</v>
      </c>
      <c r="GL259" s="1305" t="s">
        <v>1238</v>
      </c>
      <c r="GM259" s="177"/>
      <c r="GN259" s="1147"/>
      <c r="GR259" s="991"/>
      <c r="GS259" s="991"/>
      <c r="GT259" s="991"/>
      <c r="HI259" s="991"/>
      <c r="HJ259" s="991"/>
      <c r="HK259" s="991"/>
      <c r="HL259" s="991"/>
      <c r="HM259" s="991"/>
      <c r="HN259" s="991"/>
      <c r="HO259" s="1022"/>
      <c r="HP259" s="1022"/>
      <c r="HQ259" s="991"/>
      <c r="HR259" s="991"/>
      <c r="HS259" s="991"/>
      <c r="HT259" s="991"/>
      <c r="HU259" s="991"/>
      <c r="HV259" s="991"/>
      <c r="HW259" s="991"/>
      <c r="HX259" s="991"/>
      <c r="HY259" s="991"/>
      <c r="HZ259" s="991"/>
      <c r="IA259" s="991"/>
      <c r="IB259" s="1022"/>
      <c r="IC259" s="991"/>
      <c r="ID259" s="991"/>
      <c r="IE259" s="991"/>
      <c r="IF259" s="991"/>
      <c r="IG259" s="991"/>
      <c r="IH259" s="991"/>
      <c r="II259" s="991"/>
      <c r="IJ259" s="991"/>
      <c r="IK259" s="1022"/>
      <c r="IL259" s="991"/>
      <c r="IM259" s="991"/>
      <c r="IN259" s="1022"/>
      <c r="IO259" s="991"/>
      <c r="IP259" s="991"/>
      <c r="IQ259" s="991"/>
      <c r="IR259" s="991"/>
      <c r="IS259" s="991"/>
      <c r="IT259" s="1022"/>
      <c r="IU259" s="991"/>
      <c r="IV259" s="991"/>
      <c r="IW259" s="991"/>
      <c r="IX259" s="991"/>
      <c r="IY259" s="991"/>
      <c r="IZ259" s="991"/>
      <c r="JA259" s="991"/>
      <c r="JB259" s="991"/>
      <c r="JC259" s="991"/>
      <c r="JD259" s="991"/>
      <c r="JE259" s="991"/>
      <c r="JF259" s="991"/>
      <c r="JG259" s="125"/>
      <c r="JH259" s="125"/>
      <c r="JI259" s="125"/>
      <c r="JJ259" s="993"/>
      <c r="JK259" s="993"/>
      <c r="JL259" s="993"/>
      <c r="JM259" s="993"/>
      <c r="JN259" s="993"/>
      <c r="JO259" s="993"/>
      <c r="JP259" s="993"/>
      <c r="JQ259" s="993"/>
      <c r="JR259" s="993"/>
      <c r="JS259" s="993"/>
      <c r="JT259" s="993"/>
      <c r="JU259" s="993"/>
      <c r="JV259" s="993"/>
      <c r="JW259" s="993"/>
      <c r="JX259" s="993"/>
      <c r="JY259" s="993"/>
      <c r="JZ259" s="993"/>
      <c r="KA259" s="993"/>
      <c r="KB259" s="993"/>
      <c r="KC259" s="993"/>
      <c r="KD259" s="993"/>
      <c r="KE259" s="993"/>
      <c r="KF259" s="993"/>
      <c r="KG259" s="993"/>
      <c r="KH259" s="993"/>
      <c r="KI259" s="993"/>
      <c r="KJ259" s="993"/>
      <c r="KK259" s="993"/>
      <c r="KL259" s="993"/>
      <c r="KM259" s="993"/>
      <c r="KN259" s="993"/>
      <c r="KO259" s="993"/>
      <c r="KP259" s="993"/>
      <c r="KQ259" s="993"/>
      <c r="KR259" s="993"/>
      <c r="KS259" s="993"/>
      <c r="KT259" s="993"/>
      <c r="KU259" s="993"/>
      <c r="KV259" s="993"/>
      <c r="KW259" s="993"/>
      <c r="KX259" s="993"/>
      <c r="KY259" s="993"/>
      <c r="KZ259" s="993"/>
      <c r="LA259" s="993"/>
      <c r="LB259" s="993"/>
      <c r="LC259" s="993"/>
      <c r="LD259" s="993"/>
      <c r="LE259" s="125"/>
      <c r="LF259" s="175"/>
      <c r="LG259" s="175"/>
      <c r="LH259" s="175"/>
      <c r="LI259" s="175"/>
      <c r="LJ259" s="175"/>
      <c r="LK259" s="175"/>
      <c r="LL259" s="175"/>
      <c r="LM259" s="1463"/>
      <c r="LN259" s="175"/>
      <c r="LO259" s="175"/>
      <c r="LP259" s="175"/>
      <c r="LQ259" s="175"/>
      <c r="LR259" s="175"/>
      <c r="LS259" s="175"/>
      <c r="LT259" s="175"/>
      <c r="LU259" s="175"/>
      <c r="LV259" s="175"/>
      <c r="LW259" s="175"/>
      <c r="LX259" s="175"/>
      <c r="LY259" s="183"/>
      <c r="LZ259" s="183"/>
    </row>
    <row r="260" spans="1:338" s="1351" customFormat="1" ht="14.45" customHeight="1">
      <c r="A260" s="209">
        <v>182</v>
      </c>
      <c r="B260" s="209">
        <f>COUNTIFS($D$3:D260,D260,$F$3:F260,F260)</f>
        <v>2</v>
      </c>
      <c r="C260" s="1338">
        <v>9106</v>
      </c>
      <c r="D260" s="532" t="s">
        <v>1769</v>
      </c>
      <c r="E260" s="164" t="s">
        <v>1060</v>
      </c>
      <c r="F260" s="1339">
        <v>476012073</v>
      </c>
      <c r="G260" s="164">
        <v>71</v>
      </c>
      <c r="H260" s="532" t="s">
        <v>1770</v>
      </c>
      <c r="I260" s="1340" t="s">
        <v>1771</v>
      </c>
      <c r="J260" s="1371" t="s">
        <v>477</v>
      </c>
      <c r="K260" s="878" t="s">
        <v>478</v>
      </c>
      <c r="L260" s="164">
        <v>11</v>
      </c>
      <c r="M260" s="164" t="s">
        <v>998</v>
      </c>
      <c r="N260" s="164" t="s">
        <v>490</v>
      </c>
      <c r="O260" s="125"/>
      <c r="P260" s="188" t="s">
        <v>1251</v>
      </c>
      <c r="Q260" s="991"/>
      <c r="R260" s="991"/>
      <c r="S260" s="617" t="s">
        <v>598</v>
      </c>
      <c r="T260" s="573" t="s">
        <v>523</v>
      </c>
      <c r="U260" s="574" t="s">
        <v>484</v>
      </c>
      <c r="V260" s="609" t="s">
        <v>599</v>
      </c>
      <c r="W260" s="530" t="s">
        <v>506</v>
      </c>
      <c r="X260" s="530" t="s">
        <v>484</v>
      </c>
      <c r="Y260" s="530" t="s">
        <v>484</v>
      </c>
      <c r="Z260" s="680" t="s">
        <v>484</v>
      </c>
      <c r="AA260" s="611" t="s">
        <v>484</v>
      </c>
      <c r="AB260" s="175"/>
      <c r="AC260" s="1050"/>
      <c r="AD260" s="991">
        <v>39196250</v>
      </c>
      <c r="AE260" s="1015" t="s">
        <v>484</v>
      </c>
      <c r="AF260" s="1015" t="s">
        <v>484</v>
      </c>
      <c r="AG260" s="1018" t="s">
        <v>507</v>
      </c>
      <c r="AH260" s="991" t="s">
        <v>1772</v>
      </c>
      <c r="AI260" s="133"/>
      <c r="AJ260" s="122"/>
      <c r="AK260" s="134">
        <v>77.099999999999994</v>
      </c>
      <c r="AL260" s="122"/>
      <c r="AM260" s="122"/>
      <c r="AN260" s="122"/>
      <c r="AO260" s="1024">
        <v>0.95</v>
      </c>
      <c r="AP260" s="137">
        <v>3.95</v>
      </c>
      <c r="AQ260" s="138">
        <v>89.8</v>
      </c>
      <c r="AR260" s="139">
        <f t="shared" si="131"/>
        <v>94.7</v>
      </c>
      <c r="AS260" s="140">
        <f t="shared" si="132"/>
        <v>0.24050632911392403</v>
      </c>
      <c r="AT260" s="141">
        <f t="shared" si="133"/>
        <v>21.597468354430376</v>
      </c>
      <c r="AU260" s="142">
        <f t="shared" si="134"/>
        <v>1.0133333333333333E-2</v>
      </c>
      <c r="AV260" s="144">
        <v>0.83</v>
      </c>
      <c r="AW260" s="145">
        <f>AV260*100/AO260</f>
        <v>87.368421052631589</v>
      </c>
      <c r="AX260" s="144">
        <f>AY260*AO260/100</f>
        <v>7.2499999999999898E-2</v>
      </c>
      <c r="AY260" s="143">
        <f>95-AW260</f>
        <v>7.6315789473684106</v>
      </c>
      <c r="AZ260" s="149" t="s">
        <v>487</v>
      </c>
      <c r="BA260" s="204"/>
      <c r="BB260" s="207" t="s">
        <v>487</v>
      </c>
      <c r="BC260" s="320"/>
      <c r="BD260" s="320"/>
      <c r="BE260" s="122"/>
      <c r="BF260" s="122"/>
      <c r="BG260" s="145"/>
      <c r="BH260" s="135">
        <v>354.92063492063488</v>
      </c>
      <c r="BI260" s="234">
        <v>0.35</v>
      </c>
      <c r="BJ260" s="122" t="s">
        <v>487</v>
      </c>
      <c r="BK260" s="122" t="s">
        <v>487</v>
      </c>
      <c r="BL260" s="150" t="s">
        <v>487</v>
      </c>
      <c r="BM260" s="206">
        <v>0.02</v>
      </c>
      <c r="BN260" s="153">
        <f>BM260*100/AO260</f>
        <v>2.1052631578947367</v>
      </c>
      <c r="BO260" s="149" t="s">
        <v>487</v>
      </c>
      <c r="BP260" s="143"/>
      <c r="BQ260" s="1039"/>
      <c r="BR260" s="174">
        <v>22241.192411924119</v>
      </c>
      <c r="BS260" s="153">
        <f>BX260+BZ260</f>
        <v>68.5</v>
      </c>
      <c r="BT260" s="145">
        <v>89.4</v>
      </c>
      <c r="BU260" s="174">
        <v>9476.9642857142862</v>
      </c>
      <c r="BV260" s="145">
        <v>10.599999999999994</v>
      </c>
      <c r="BW260" s="1039">
        <v>3.3</v>
      </c>
      <c r="BX260" s="145">
        <v>23.3</v>
      </c>
      <c r="BY260" s="145">
        <v>0.92</v>
      </c>
      <c r="BZ260" s="145">
        <v>45.2</v>
      </c>
      <c r="CA260" s="145">
        <v>1.79</v>
      </c>
      <c r="CB260" s="145">
        <v>15.1</v>
      </c>
      <c r="CC260" s="145">
        <v>0.59</v>
      </c>
      <c r="CD260" s="145">
        <v>3.4000000000000002E-2</v>
      </c>
      <c r="CE260" s="122"/>
      <c r="CF260" s="122"/>
      <c r="CG260" s="122"/>
      <c r="CH260" s="122"/>
      <c r="CI260" s="122"/>
      <c r="CJ260" s="122">
        <v>85.4</v>
      </c>
      <c r="CK260" s="135">
        <v>5822.5974025974028</v>
      </c>
      <c r="CL260" s="143">
        <f>BX260/BZ260</f>
        <v>0.51548672566371678</v>
      </c>
      <c r="CM260" s="145"/>
      <c r="CN260" s="145"/>
      <c r="CO260" s="145"/>
      <c r="CP260" s="320"/>
      <c r="CQ260" s="122"/>
      <c r="CR260" s="122"/>
      <c r="CS260" s="122"/>
      <c r="CT260" s="145"/>
      <c r="CU260" s="145"/>
      <c r="CV260" s="145"/>
      <c r="CW260" s="145"/>
      <c r="CX260" s="145"/>
      <c r="CY260" s="209"/>
      <c r="CZ260" s="145"/>
      <c r="DA260" s="209">
        <v>6</v>
      </c>
      <c r="DB260" s="237" t="s">
        <v>780</v>
      </c>
      <c r="DC260" s="159"/>
      <c r="DD260" s="159"/>
      <c r="DE260" s="125"/>
      <c r="DF260" s="125"/>
      <c r="DG260" s="125"/>
      <c r="DH260" s="414"/>
      <c r="DI260" s="1375" t="s">
        <v>515</v>
      </c>
      <c r="DJ260" s="1357" t="s">
        <v>507</v>
      </c>
      <c r="DK260" s="166">
        <v>2</v>
      </c>
      <c r="DL260" s="166"/>
      <c r="DM260" s="166"/>
      <c r="DN260" s="164">
        <v>1</v>
      </c>
      <c r="DO260" s="166">
        <v>1</v>
      </c>
      <c r="DP260" s="1354">
        <v>41001</v>
      </c>
      <c r="DQ260" s="166"/>
      <c r="DR260" s="165" t="s">
        <v>490</v>
      </c>
      <c r="DS260" s="125" t="s">
        <v>490</v>
      </c>
      <c r="DT260" s="125">
        <v>38687</v>
      </c>
      <c r="DU260" s="125">
        <v>94.2</v>
      </c>
      <c r="DV260" s="125">
        <v>5.8</v>
      </c>
      <c r="DW260" s="125" t="s">
        <v>490</v>
      </c>
      <c r="DX260" s="125" t="s">
        <v>490</v>
      </c>
      <c r="DY260" s="125" t="s">
        <v>490</v>
      </c>
      <c r="DZ260" s="125" t="s">
        <v>490</v>
      </c>
      <c r="EA260" s="125">
        <v>0</v>
      </c>
      <c r="EB260" s="122"/>
      <c r="EC260" s="166"/>
      <c r="ED260" s="166"/>
      <c r="EE260" s="166">
        <v>11</v>
      </c>
      <c r="EF260" s="166"/>
      <c r="EG260" s="166"/>
      <c r="EH260" s="166"/>
      <c r="EI260" s="166">
        <v>158</v>
      </c>
      <c r="EJ260" s="166">
        <v>63</v>
      </c>
      <c r="EK260" s="167">
        <f>EJ260/(EI260*EI260*0.01*0.01)</f>
        <v>25.236340330075304</v>
      </c>
      <c r="EL260" s="166">
        <v>3</v>
      </c>
      <c r="EM260" s="1376">
        <v>43348</v>
      </c>
      <c r="EN260" s="166">
        <v>2</v>
      </c>
      <c r="EO260" s="166">
        <v>2</v>
      </c>
      <c r="EP260" s="166"/>
      <c r="EQ260" s="1354"/>
      <c r="ER260" s="624">
        <v>9106</v>
      </c>
      <c r="ES260" s="682">
        <v>66</v>
      </c>
      <c r="ET260" s="611">
        <v>909267</v>
      </c>
      <c r="EU260" s="611">
        <v>2</v>
      </c>
      <c r="EV260" s="600">
        <v>27553.545454545456</v>
      </c>
      <c r="EW260" s="612">
        <v>768587</v>
      </c>
      <c r="EX260" s="613">
        <v>23290.515151515152</v>
      </c>
      <c r="EY260" s="563">
        <v>256195.66666666669</v>
      </c>
      <c r="EZ260" s="742">
        <v>30</v>
      </c>
      <c r="FA260" s="619">
        <v>156785</v>
      </c>
      <c r="FB260" s="619">
        <v>10000</v>
      </c>
      <c r="FC260" s="175"/>
      <c r="FD260" s="620">
        <v>5226.166666666667</v>
      </c>
      <c r="FE260" s="621">
        <v>52261.666666666672</v>
      </c>
      <c r="FF260" s="622">
        <v>4.9021717638804736</v>
      </c>
      <c r="FG260" s="566"/>
      <c r="FH260" s="614"/>
      <c r="FI260" s="518"/>
      <c r="FJ260" s="519"/>
      <c r="FK260" s="1017"/>
      <c r="FL260" s="133"/>
      <c r="FM260" s="172">
        <v>84.528196888262741</v>
      </c>
      <c r="FN260" s="213">
        <f>EX260/1000</f>
        <v>23.290515151515152</v>
      </c>
      <c r="FO260" s="133"/>
      <c r="FP260" s="172">
        <v>84.528196888262741</v>
      </c>
      <c r="FQ260" s="213">
        <v>23.290515151515152</v>
      </c>
      <c r="FR260" s="143">
        <f>DT260/EX260</f>
        <v>1.6610624431586796</v>
      </c>
      <c r="FS260" s="174">
        <v>3</v>
      </c>
      <c r="FT260" s="223" t="s">
        <v>490</v>
      </c>
      <c r="FU260" s="223" t="s">
        <v>1773</v>
      </c>
      <c r="FV260" s="223" t="s">
        <v>606</v>
      </c>
      <c r="FW260" s="915">
        <v>1</v>
      </c>
      <c r="FX260" s="915">
        <v>3</v>
      </c>
      <c r="FY260" s="915">
        <v>1</v>
      </c>
      <c r="FZ260" s="345" t="s">
        <v>1774</v>
      </c>
      <c r="GA260" s="166"/>
      <c r="GB260" s="166"/>
      <c r="GC260" s="166"/>
      <c r="GD260" s="166">
        <v>1</v>
      </c>
      <c r="GE260" s="166" t="s">
        <v>1775</v>
      </c>
      <c r="GF260" s="166" t="s">
        <v>1776</v>
      </c>
      <c r="GG260" s="166">
        <v>1</v>
      </c>
      <c r="GH260" s="345" t="s">
        <v>1777</v>
      </c>
      <c r="GI260" s="345" t="s">
        <v>1778</v>
      </c>
      <c r="GJ260" s="1391">
        <v>-1</v>
      </c>
      <c r="GK260" s="214">
        <v>43319</v>
      </c>
      <c r="GL260" s="1376" t="s">
        <v>1238</v>
      </c>
      <c r="GM260" s="1348"/>
      <c r="GN260" s="1147"/>
      <c r="GO260" s="166" t="s">
        <v>746</v>
      </c>
      <c r="GP260" s="166">
        <v>4.8899999999999997</v>
      </c>
      <c r="GQ260" s="349">
        <v>1.3959999999999999</v>
      </c>
      <c r="GR260" s="1087"/>
      <c r="GS260" s="1087"/>
      <c r="GT260" s="1087"/>
      <c r="GU260" s="122"/>
      <c r="GV260" s="125"/>
      <c r="GW260" s="125"/>
      <c r="GX260" s="125"/>
      <c r="GY260" s="125"/>
      <c r="GZ260" s="125"/>
      <c r="HA260" s="125"/>
      <c r="HB260" s="125"/>
      <c r="HC260" s="125"/>
      <c r="HD260" s="125"/>
      <c r="HE260" s="125"/>
      <c r="HF260" s="125"/>
      <c r="HG260" s="125"/>
      <c r="HH260" s="125"/>
      <c r="HI260" s="991"/>
      <c r="HJ260" s="991"/>
      <c r="HK260" s="991"/>
      <c r="HL260" s="991"/>
      <c r="HM260" s="991"/>
      <c r="HN260" s="991"/>
      <c r="HO260" s="1022"/>
      <c r="HP260" s="1022"/>
      <c r="HQ260" s="991"/>
      <c r="HR260" s="991"/>
      <c r="HS260" s="991"/>
      <c r="HT260" s="991"/>
      <c r="HU260" s="991"/>
      <c r="HV260" s="991"/>
      <c r="HW260" s="991"/>
      <c r="HX260" s="991"/>
      <c r="HY260" s="991"/>
      <c r="HZ260" s="991"/>
      <c r="IA260" s="991"/>
      <c r="IB260" s="1022"/>
      <c r="IC260" s="991"/>
      <c r="ID260" s="991"/>
      <c r="IE260" s="991"/>
      <c r="IF260" s="991"/>
      <c r="IG260" s="991"/>
      <c r="IH260" s="991"/>
      <c r="II260" s="991"/>
      <c r="IJ260" s="991"/>
      <c r="IK260" s="1022"/>
      <c r="IL260" s="991"/>
      <c r="IM260" s="991"/>
      <c r="IN260" s="1022"/>
      <c r="IO260" s="991"/>
      <c r="IP260" s="991"/>
      <c r="IQ260" s="991"/>
      <c r="IR260" s="991"/>
      <c r="IS260" s="991"/>
      <c r="IT260" s="1022"/>
      <c r="IU260" s="991"/>
      <c r="IV260" s="991"/>
      <c r="IW260" s="991"/>
      <c r="IX260" s="991"/>
      <c r="IY260" s="991"/>
      <c r="IZ260" s="991"/>
      <c r="JA260" s="991"/>
      <c r="JB260" s="991"/>
      <c r="JC260" s="991"/>
      <c r="JD260" s="991"/>
      <c r="JE260" s="991"/>
      <c r="JF260" s="991"/>
      <c r="JG260" s="164" t="s">
        <v>2059</v>
      </c>
      <c r="JH260" s="164" t="s">
        <v>2155</v>
      </c>
      <c r="JI260" s="164">
        <v>1</v>
      </c>
      <c r="JJ260" s="993"/>
      <c r="JK260" s="993"/>
      <c r="JL260" s="993"/>
      <c r="JM260" s="993"/>
      <c r="JN260" s="993"/>
      <c r="JO260" s="993"/>
      <c r="JP260" s="993"/>
      <c r="JQ260" s="993"/>
      <c r="JR260" s="993"/>
      <c r="JS260" s="993"/>
      <c r="JT260" s="993"/>
      <c r="JU260" s="993"/>
      <c r="JV260" s="993"/>
      <c r="JW260" s="993"/>
      <c r="JX260" s="993"/>
      <c r="JY260" s="993"/>
      <c r="JZ260" s="993"/>
      <c r="KA260" s="993"/>
      <c r="KB260" s="993"/>
      <c r="KC260" s="993"/>
      <c r="KD260" s="993"/>
      <c r="KE260" s="993"/>
      <c r="KF260" s="993"/>
      <c r="KG260" s="993"/>
      <c r="KH260" s="993"/>
      <c r="KI260" s="993"/>
      <c r="KJ260" s="993"/>
      <c r="KK260" s="993"/>
      <c r="KL260" s="993"/>
      <c r="KM260" s="993"/>
      <c r="KN260" s="993"/>
      <c r="KO260" s="993"/>
      <c r="KP260" s="993"/>
      <c r="KQ260" s="993"/>
      <c r="KR260" s="993"/>
      <c r="KS260" s="993"/>
      <c r="KT260" s="993"/>
      <c r="KU260" s="993"/>
      <c r="KV260" s="993"/>
      <c r="KW260" s="993"/>
      <c r="KX260" s="993"/>
      <c r="KY260" s="993"/>
      <c r="KZ260" s="993"/>
      <c r="LA260" s="993"/>
      <c r="LB260" s="993"/>
      <c r="LC260" s="993"/>
      <c r="LD260" s="993"/>
      <c r="LE260" s="164">
        <v>2</v>
      </c>
      <c r="LF260" s="164" t="s">
        <v>2085</v>
      </c>
      <c r="LG260" s="164">
        <v>5</v>
      </c>
      <c r="LH260" s="164" t="s">
        <v>484</v>
      </c>
      <c r="LI260" s="164" t="s">
        <v>484</v>
      </c>
      <c r="LJ260" s="164" t="s">
        <v>484</v>
      </c>
      <c r="LK260" s="164" t="s">
        <v>484</v>
      </c>
      <c r="LL260" s="164" t="s">
        <v>484</v>
      </c>
      <c r="LM260" s="1464" t="s">
        <v>2085</v>
      </c>
      <c r="LN260" s="164" t="s">
        <v>2085</v>
      </c>
      <c r="LO260" s="164"/>
      <c r="LP260" s="164"/>
      <c r="LQ260" s="164"/>
      <c r="LR260" s="878"/>
      <c r="LS260" s="878"/>
      <c r="LT260" s="878"/>
      <c r="LU260" s="878"/>
      <c r="LV260" s="878"/>
      <c r="LW260" s="878"/>
      <c r="LX260" s="1451" t="s">
        <v>2139</v>
      </c>
      <c r="LY260" s="1451" t="s">
        <v>484</v>
      </c>
      <c r="LZ260" s="1451" t="s">
        <v>2139</v>
      </c>
    </row>
    <row r="261" spans="1:338" ht="14.45" hidden="1" customHeight="1">
      <c r="A261" s="991">
        <v>302</v>
      </c>
      <c r="B261" s="122">
        <f>COUNTIFS($D$3:D261,D261,$F$3:F261,F261)</f>
        <v>2</v>
      </c>
      <c r="C261" s="184">
        <v>7508</v>
      </c>
      <c r="D261" s="398" t="s">
        <v>563</v>
      </c>
      <c r="E261" s="125" t="s">
        <v>564</v>
      </c>
      <c r="F261" s="187">
        <v>6857051861</v>
      </c>
      <c r="G261" s="125">
        <v>49</v>
      </c>
      <c r="H261" s="398" t="s">
        <v>568</v>
      </c>
      <c r="I261" s="572" t="s">
        <v>566</v>
      </c>
      <c r="J261" s="652" t="s">
        <v>477</v>
      </c>
      <c r="K261" s="271" t="s">
        <v>478</v>
      </c>
      <c r="L261" s="272">
        <v>5</v>
      </c>
      <c r="M261" s="272">
        <v>2</v>
      </c>
      <c r="N261" s="272" t="s">
        <v>490</v>
      </c>
      <c r="O261" s="272" t="s">
        <v>481</v>
      </c>
      <c r="P261" s="653" t="s">
        <v>502</v>
      </c>
      <c r="Q261" s="998"/>
      <c r="R261" s="998"/>
      <c r="S261" s="654" t="s">
        <v>484</v>
      </c>
      <c r="T261" s="654" t="s">
        <v>484</v>
      </c>
      <c r="U261" s="655" t="s">
        <v>484</v>
      </c>
      <c r="V261" s="654" t="s">
        <v>484</v>
      </c>
      <c r="W261" s="656" t="s">
        <v>484</v>
      </c>
      <c r="X261" s="654" t="s">
        <v>484</v>
      </c>
      <c r="Y261" s="654" t="s">
        <v>484</v>
      </c>
      <c r="Z261" s="934"/>
      <c r="AA261" s="272"/>
      <c r="AB261" s="282"/>
      <c r="AC261" s="1011"/>
      <c r="AD261" s="1011"/>
      <c r="AE261" s="1011"/>
      <c r="AF261" s="1011"/>
      <c r="AG261" s="1018" t="s">
        <v>485</v>
      </c>
      <c r="AH261" s="1118" t="s">
        <v>569</v>
      </c>
      <c r="AI261" s="1037"/>
      <c r="AJ261" s="1037"/>
      <c r="AK261" s="1037"/>
      <c r="AL261" s="1037"/>
      <c r="AM261" s="1037"/>
      <c r="AN261" s="1037"/>
      <c r="AO261" s="1189" t="s">
        <v>487</v>
      </c>
      <c r="AP261" s="1298" t="s">
        <v>487</v>
      </c>
      <c r="AQ261" s="1299">
        <f>DU261</f>
        <v>35.4</v>
      </c>
      <c r="AR261" s="139" t="s">
        <v>487</v>
      </c>
      <c r="AS261" s="140" t="s">
        <v>487</v>
      </c>
      <c r="AT261" s="141" t="s">
        <v>487</v>
      </c>
      <c r="AU261" s="142" t="s">
        <v>487</v>
      </c>
      <c r="AV261" s="122" t="s">
        <v>487</v>
      </c>
      <c r="AW261" s="145" t="s">
        <v>487</v>
      </c>
      <c r="AX261" s="991" t="s">
        <v>487</v>
      </c>
      <c r="AY261" s="991" t="s">
        <v>487</v>
      </c>
      <c r="AZ261" s="991" t="s">
        <v>487</v>
      </c>
      <c r="BA261" s="204" t="s">
        <v>487</v>
      </c>
      <c r="BB261" s="147" t="s">
        <v>487</v>
      </c>
      <c r="BC261" s="1042"/>
      <c r="BD261" s="1042"/>
      <c r="BE261" s="1037"/>
      <c r="BF261" s="1037"/>
      <c r="BG261" s="145"/>
      <c r="BH261" s="1037"/>
      <c r="BI261" s="234" t="s">
        <v>487</v>
      </c>
      <c r="BJ261" s="1030" t="s">
        <v>487</v>
      </c>
      <c r="BK261" s="1030" t="s">
        <v>487</v>
      </c>
      <c r="BL261" s="1044" t="s">
        <v>487</v>
      </c>
      <c r="BM261" s="1046" t="s">
        <v>487</v>
      </c>
      <c r="BN261" s="122" t="s">
        <v>487</v>
      </c>
      <c r="BO261" s="991" t="s">
        <v>487</v>
      </c>
      <c r="BP261" s="991"/>
      <c r="BQ261" s="991"/>
      <c r="BR261" s="1036"/>
      <c r="BS261" s="289" t="s">
        <v>487</v>
      </c>
      <c r="BT261" s="1056" t="s">
        <v>487</v>
      </c>
      <c r="BU261" s="1036"/>
      <c r="BV261" s="1056" t="s">
        <v>487</v>
      </c>
      <c r="BW261" s="1056" t="s">
        <v>487</v>
      </c>
      <c r="BX261" s="1056" t="s">
        <v>487</v>
      </c>
      <c r="BY261" s="1056" t="s">
        <v>487</v>
      </c>
      <c r="BZ261" s="1056" t="s">
        <v>487</v>
      </c>
      <c r="CA261" s="1056" t="s">
        <v>487</v>
      </c>
      <c r="CB261" s="1056" t="s">
        <v>487</v>
      </c>
      <c r="CC261" s="1056" t="s">
        <v>487</v>
      </c>
      <c r="CD261" s="1056" t="s">
        <v>487</v>
      </c>
      <c r="CE261" s="1056" t="s">
        <v>487</v>
      </c>
      <c r="CF261" s="1056" t="s">
        <v>487</v>
      </c>
      <c r="CG261" s="1056" t="s">
        <v>487</v>
      </c>
      <c r="CH261" s="1056" t="s">
        <v>487</v>
      </c>
      <c r="CI261" s="1056" t="s">
        <v>487</v>
      </c>
      <c r="CJ261" s="1056" t="s">
        <v>487</v>
      </c>
      <c r="CK261" s="1056" t="s">
        <v>487</v>
      </c>
      <c r="CL261" s="285"/>
      <c r="CM261" s="1020"/>
      <c r="CN261" s="145"/>
      <c r="CO261" s="145"/>
      <c r="CP261" s="1042"/>
      <c r="CQ261" s="1037"/>
      <c r="CR261" s="1037"/>
      <c r="CS261" s="1037"/>
      <c r="CT261" s="1020"/>
      <c r="CU261" s="1020"/>
      <c r="CV261" s="145"/>
      <c r="CW261" s="145"/>
      <c r="CX261" s="1049"/>
      <c r="CY261" s="1061"/>
      <c r="CZ261" s="145"/>
      <c r="DA261" s="1061">
        <v>3</v>
      </c>
      <c r="DB261" s="1300" t="s">
        <v>487</v>
      </c>
      <c r="DC261" s="1007"/>
      <c r="DD261" s="1007"/>
      <c r="DE261" s="308"/>
      <c r="DF261" s="308"/>
      <c r="DG261" s="308"/>
      <c r="DH261" s="579"/>
      <c r="DI261" s="163" t="s">
        <v>515</v>
      </c>
      <c r="DJ261" s="220" t="s">
        <v>485</v>
      </c>
      <c r="DK261" s="162">
        <v>2</v>
      </c>
      <c r="DL261" s="163"/>
      <c r="DM261" s="163"/>
      <c r="DN261" s="164">
        <v>0</v>
      </c>
      <c r="DO261" s="163"/>
      <c r="DP261" s="168"/>
      <c r="DQ261" s="163"/>
      <c r="DR261" s="165" t="s">
        <v>490</v>
      </c>
      <c r="DS261" s="125" t="s">
        <v>490</v>
      </c>
      <c r="DT261" s="125">
        <v>285</v>
      </c>
      <c r="DU261" s="125">
        <v>35.4</v>
      </c>
      <c r="DV261" s="125">
        <v>64.599999999999994</v>
      </c>
      <c r="DW261" s="125" t="s">
        <v>490</v>
      </c>
      <c r="DX261" s="125" t="s">
        <v>490</v>
      </c>
      <c r="DY261" s="125" t="s">
        <v>490</v>
      </c>
      <c r="DZ261" s="125" t="s">
        <v>490</v>
      </c>
      <c r="EA261" s="125">
        <v>0</v>
      </c>
      <c r="EB261" s="991"/>
      <c r="EC261" s="292"/>
      <c r="ED261" s="166">
        <v>2</v>
      </c>
      <c r="EE261" s="166">
        <v>5</v>
      </c>
      <c r="EF261" s="166"/>
      <c r="EG261" s="166">
        <v>2</v>
      </c>
      <c r="EH261" s="166">
        <v>1</v>
      </c>
      <c r="EI261" s="166">
        <v>167</v>
      </c>
      <c r="EJ261" s="166">
        <v>80</v>
      </c>
      <c r="EK261" s="167">
        <f>EJ261/(EI261*EI261*0.01*0.01)</f>
        <v>28.685144680698485</v>
      </c>
      <c r="EL261" s="166">
        <v>2</v>
      </c>
      <c r="EM261" s="168" t="s">
        <v>490</v>
      </c>
      <c r="EN261" s="166">
        <v>2</v>
      </c>
      <c r="EO261" s="166">
        <v>1</v>
      </c>
      <c r="EP261" s="166">
        <v>4</v>
      </c>
      <c r="EQ261" s="1230">
        <v>43206</v>
      </c>
      <c r="ER261" s="506">
        <v>7508</v>
      </c>
      <c r="ES261" s="578">
        <v>75</v>
      </c>
      <c r="ET261" s="175"/>
      <c r="EU261" s="578">
        <v>2</v>
      </c>
      <c r="EV261" s="600">
        <v>0</v>
      </c>
      <c r="EW261" s="1192"/>
      <c r="EX261" s="1196" t="s">
        <v>487</v>
      </c>
      <c r="EY261" s="716"/>
      <c r="EZ261" s="599"/>
      <c r="FA261" s="578"/>
      <c r="FB261" s="578"/>
      <c r="FC261" s="578"/>
      <c r="FD261" s="672"/>
      <c r="FE261" s="603"/>
      <c r="FF261" s="603"/>
      <c r="FG261" s="933"/>
      <c r="FH261" s="674"/>
      <c r="FI261" s="675"/>
      <c r="FJ261" s="676">
        <v>285</v>
      </c>
      <c r="FK261" s="1154" t="s">
        <v>485</v>
      </c>
      <c r="FL261" s="133"/>
      <c r="FM261" s="122"/>
      <c r="FN261" s="1088"/>
      <c r="FO261" s="1009"/>
      <c r="FP261" s="1068"/>
      <c r="FQ261" s="1301">
        <f>DT261/1000</f>
        <v>0.28499999999999998</v>
      </c>
      <c r="FR261" s="1090"/>
      <c r="FS261" s="222"/>
      <c r="FT261" s="223"/>
      <c r="FU261" s="223"/>
      <c r="FV261" s="223"/>
      <c r="GF261" s="175"/>
      <c r="GJ261" s="125"/>
      <c r="GK261" s="294">
        <v>43069</v>
      </c>
      <c r="GL261" s="1230" t="s">
        <v>497</v>
      </c>
      <c r="GM261" s="1231">
        <v>-5</v>
      </c>
      <c r="GN261" s="1147"/>
      <c r="GP261" s="297"/>
      <c r="GR261" s="991"/>
      <c r="GS261" s="991"/>
      <c r="GT261" s="991"/>
      <c r="HI261" s="991"/>
      <c r="HJ261" s="991"/>
      <c r="HK261" s="991"/>
      <c r="HL261" s="991"/>
      <c r="HM261" s="991"/>
      <c r="HN261" s="991"/>
      <c r="HO261" s="1022"/>
      <c r="HP261" s="1022"/>
      <c r="HQ261" s="991"/>
      <c r="HR261" s="991"/>
      <c r="HS261" s="991"/>
      <c r="HT261" s="991"/>
      <c r="HU261" s="991"/>
      <c r="HV261" s="991"/>
      <c r="HW261" s="991"/>
      <c r="HX261" s="991"/>
      <c r="HY261" s="991"/>
      <c r="HZ261" s="991"/>
      <c r="IA261" s="991"/>
      <c r="IB261" s="1022"/>
      <c r="IC261" s="991"/>
      <c r="ID261" s="991"/>
      <c r="IE261" s="991"/>
      <c r="IF261" s="991"/>
      <c r="IG261" s="991"/>
      <c r="IH261" s="991"/>
      <c r="II261" s="991"/>
      <c r="IJ261" s="991"/>
      <c r="IK261" s="1022"/>
      <c r="IL261" s="991"/>
      <c r="IM261" s="991"/>
      <c r="IN261" s="1022"/>
      <c r="IO261" s="991"/>
      <c r="IP261" s="991"/>
      <c r="IQ261" s="991"/>
      <c r="IR261" s="991"/>
      <c r="IS261" s="991"/>
      <c r="IT261" s="1022"/>
      <c r="IU261" s="991"/>
      <c r="IV261" s="991"/>
      <c r="IW261" s="991"/>
      <c r="IX261" s="991"/>
      <c r="IY261" s="991"/>
      <c r="IZ261" s="991"/>
      <c r="JA261" s="991"/>
      <c r="JB261" s="991"/>
      <c r="JC261" s="991"/>
      <c r="JD261" s="991"/>
      <c r="JE261" s="991"/>
      <c r="JF261" s="991"/>
      <c r="JG261" s="991"/>
      <c r="JH261" s="991"/>
      <c r="JI261" s="991"/>
      <c r="JJ261" s="993"/>
      <c r="JK261" s="993"/>
      <c r="JL261" s="993"/>
      <c r="JM261" s="993"/>
      <c r="JN261" s="993"/>
      <c r="JO261" s="993"/>
      <c r="JP261" s="993"/>
      <c r="JQ261" s="993"/>
      <c r="JR261" s="993"/>
      <c r="JS261" s="993"/>
      <c r="JT261" s="993"/>
      <c r="JU261" s="993"/>
      <c r="JV261" s="993"/>
      <c r="JW261" s="993"/>
      <c r="JX261" s="993"/>
      <c r="JY261" s="993"/>
      <c r="JZ261" s="993"/>
      <c r="KA261" s="993"/>
      <c r="KB261" s="993"/>
      <c r="KC261" s="993"/>
      <c r="KD261" s="993"/>
      <c r="KE261" s="993"/>
      <c r="KF261" s="993"/>
      <c r="KG261" s="993"/>
      <c r="KH261" s="993"/>
      <c r="KI261" s="993"/>
      <c r="KJ261" s="993"/>
      <c r="KK261" s="993"/>
      <c r="KL261" s="993"/>
      <c r="KM261" s="993"/>
      <c r="KN261" s="993"/>
      <c r="KO261" s="993"/>
      <c r="KP261" s="993"/>
      <c r="KQ261" s="993"/>
      <c r="KR261" s="993"/>
      <c r="KS261" s="993"/>
      <c r="KT261" s="993"/>
      <c r="KU261" s="993"/>
      <c r="KV261" s="993"/>
      <c r="KW261" s="993"/>
      <c r="KX261" s="993"/>
      <c r="KY261" s="993"/>
      <c r="KZ261" s="993"/>
      <c r="LA261" s="993"/>
      <c r="LB261" s="993"/>
      <c r="LC261" s="993"/>
      <c r="LD261" s="993"/>
      <c r="LE261" s="133"/>
      <c r="LR261" s="1009"/>
      <c r="LS261" s="1009"/>
      <c r="LT261" s="1009"/>
      <c r="LU261" s="1009"/>
      <c r="LV261" s="1009"/>
      <c r="LW261" s="1009"/>
      <c r="LX261" s="1009"/>
    </row>
    <row r="262" spans="1:338" ht="14.45" hidden="1" customHeight="1">
      <c r="A262" s="122">
        <v>118</v>
      </c>
      <c r="B262" s="122">
        <f>COUNTIFS($D$3:D262,D262,$F$3:F262,F262)</f>
        <v>1</v>
      </c>
      <c r="C262" s="268">
        <v>6358</v>
      </c>
      <c r="D262" s="398" t="s">
        <v>1745</v>
      </c>
      <c r="E262" s="125" t="s">
        <v>1746</v>
      </c>
      <c r="F262" s="187">
        <v>480827401</v>
      </c>
      <c r="G262" s="125">
        <v>69</v>
      </c>
      <c r="H262" s="398" t="s">
        <v>1747</v>
      </c>
      <c r="I262" s="572" t="s">
        <v>476</v>
      </c>
      <c r="J262" s="504" t="s">
        <v>477</v>
      </c>
      <c r="K262" s="175" t="s">
        <v>478</v>
      </c>
      <c r="L262" s="125">
        <v>2</v>
      </c>
      <c r="M262" s="125">
        <v>9</v>
      </c>
      <c r="N262" s="125"/>
      <c r="O262" s="125"/>
      <c r="P262" s="553" t="s">
        <v>615</v>
      </c>
      <c r="Q262" s="997"/>
      <c r="R262" s="997"/>
      <c r="S262" s="547" t="s">
        <v>1038</v>
      </c>
      <c r="T262" s="547" t="s">
        <v>481</v>
      </c>
      <c r="U262" s="639" t="s">
        <v>616</v>
      </c>
      <c r="V262" s="547" t="s">
        <v>550</v>
      </c>
      <c r="W262" s="640" t="s">
        <v>642</v>
      </c>
      <c r="X262" s="547" t="s">
        <v>481</v>
      </c>
      <c r="Y262" s="547" t="s">
        <v>481</v>
      </c>
      <c r="Z262" s="415"/>
      <c r="AA262" s="125"/>
      <c r="AB262" s="301">
        <v>514</v>
      </c>
      <c r="AC262" s="994"/>
      <c r="AD262" s="994"/>
      <c r="AE262" s="994"/>
      <c r="AF262" s="994"/>
      <c r="AG262" s="1125" t="s">
        <v>1748</v>
      </c>
      <c r="AH262" s="1009"/>
      <c r="AI262" s="149">
        <v>41.5</v>
      </c>
      <c r="AJ262" s="149">
        <v>88.9</v>
      </c>
      <c r="AK262" s="134">
        <v>36.893500000000003</v>
      </c>
      <c r="AL262" s="149">
        <v>122648</v>
      </c>
      <c r="AM262" s="135">
        <v>245.29599999999999</v>
      </c>
      <c r="AN262" s="122">
        <v>4</v>
      </c>
      <c r="AO262" s="1024">
        <v>27</v>
      </c>
      <c r="AP262" s="137">
        <v>11.7</v>
      </c>
      <c r="AQ262" s="138">
        <v>59</v>
      </c>
      <c r="AR262" s="139">
        <f t="shared" ref="AR262:AR271" si="136">AO262+AP262+AQ262</f>
        <v>97.7</v>
      </c>
      <c r="AS262" s="140">
        <f t="shared" ref="AS262:AS271" si="137">AO262/AP262</f>
        <v>2.3076923076923079</v>
      </c>
      <c r="AT262" s="141">
        <f t="shared" ref="AT262:AT271" si="138">AO262/AP262*AQ262</f>
        <v>136.15384615384616</v>
      </c>
      <c r="AU262" s="142">
        <f t="shared" ref="AU262:AU271" si="139">AO262/(AP262+AQ262)</f>
        <v>0.38189533239038187</v>
      </c>
      <c r="AV262" s="145">
        <v>25.4</v>
      </c>
      <c r="AW262" s="143">
        <f>95-AY262</f>
        <v>94.074074074074076</v>
      </c>
      <c r="AX262" s="144">
        <v>0.25</v>
      </c>
      <c r="AY262" s="143">
        <f>AX262*100/AO262</f>
        <v>0.92592592592592593</v>
      </c>
      <c r="AZ262" s="122">
        <v>37.200000000000003</v>
      </c>
      <c r="BA262" s="146" t="s">
        <v>487</v>
      </c>
      <c r="BB262" s="147">
        <v>0.05</v>
      </c>
      <c r="BC262" s="148"/>
      <c r="BD262" s="153"/>
      <c r="BG262" s="145"/>
      <c r="BJ262" s="328">
        <v>61.5</v>
      </c>
      <c r="BK262" s="328">
        <v>38.5</v>
      </c>
      <c r="BL262" s="150">
        <v>1.5974025974025974</v>
      </c>
      <c r="BM262" s="155">
        <v>0.36</v>
      </c>
      <c r="BN262" s="153">
        <f t="shared" ref="BN262:BN271" si="140">BM262*100/AO262</f>
        <v>1.3333333333333333</v>
      </c>
      <c r="BO262" s="152">
        <v>1.0370370370370372</v>
      </c>
      <c r="BP262" s="143">
        <v>68.5</v>
      </c>
      <c r="BQ262" s="1030">
        <v>75.5</v>
      </c>
      <c r="BR262" s="152"/>
      <c r="BS262" s="153">
        <f t="shared" ref="BS262:BS270" si="141">BX262+BZ262</f>
        <v>57.2</v>
      </c>
      <c r="BT262" s="152">
        <v>96.2</v>
      </c>
      <c r="BU262" s="152"/>
      <c r="BV262" s="152">
        <v>3.8</v>
      </c>
      <c r="BW262" s="1039">
        <f>BY262+CA262+CC262</f>
        <v>11.4894</v>
      </c>
      <c r="BX262" s="152">
        <v>31.4</v>
      </c>
      <c r="BY262" s="786">
        <f>BX262*AP262/100</f>
        <v>3.6737999999999995</v>
      </c>
      <c r="BZ262" s="152">
        <v>25.8</v>
      </c>
      <c r="CA262" s="786">
        <f>BZ262*AP262/100</f>
        <v>3.0186000000000002</v>
      </c>
      <c r="CB262" s="152">
        <v>41</v>
      </c>
      <c r="CC262" s="786">
        <f>CB262*AP262/100</f>
        <v>4.7969999999999997</v>
      </c>
      <c r="CD262" s="154"/>
      <c r="CE262" s="122">
        <v>96.8</v>
      </c>
      <c r="CF262"/>
      <c r="CG262" s="122">
        <v>89.1</v>
      </c>
      <c r="CI262" s="122">
        <v>11.7</v>
      </c>
      <c r="CJ262" s="122">
        <v>58.2</v>
      </c>
      <c r="CM262" s="145"/>
      <c r="CN262" s="145"/>
      <c r="CO262" s="145"/>
      <c r="CP262" s="153"/>
      <c r="CT262" s="145"/>
      <c r="CU262" s="236"/>
      <c r="CV262" s="236"/>
      <c r="CW262" s="145"/>
      <c r="CX262" s="145"/>
      <c r="CY262" s="149"/>
      <c r="CZ262" s="145">
        <v>0.6481481481481477</v>
      </c>
      <c r="DA262" s="149">
        <v>4</v>
      </c>
      <c r="DB262" s="149" t="s">
        <v>1237</v>
      </c>
      <c r="DE262" s="308"/>
      <c r="DF262" s="308"/>
      <c r="DG262" s="308"/>
      <c r="DH262" s="579"/>
      <c r="DI262" s="160" t="s">
        <v>489</v>
      </c>
      <c r="DJ262" s="440" t="s">
        <v>1748</v>
      </c>
      <c r="DK262" s="162">
        <v>2</v>
      </c>
      <c r="DL262" s="163" t="s">
        <v>476</v>
      </c>
      <c r="DM262" s="163" t="s">
        <v>1744</v>
      </c>
      <c r="DN262" s="166" t="s">
        <v>686</v>
      </c>
      <c r="DO262" s="163">
        <v>1</v>
      </c>
      <c r="DP262" s="1302">
        <v>42808</v>
      </c>
      <c r="DQ262" s="163">
        <v>1</v>
      </c>
      <c r="DR262" s="165">
        <v>3</v>
      </c>
      <c r="DS262" s="125" t="s">
        <v>490</v>
      </c>
      <c r="DT262" s="125">
        <v>514</v>
      </c>
      <c r="DU262" s="125">
        <v>58.4</v>
      </c>
      <c r="DV262" s="125">
        <v>41.6</v>
      </c>
      <c r="DW262" s="125" t="s">
        <v>490</v>
      </c>
      <c r="DX262" s="125" t="s">
        <v>490</v>
      </c>
      <c r="DY262" s="125" t="s">
        <v>490</v>
      </c>
      <c r="DZ262" s="125" t="s">
        <v>490</v>
      </c>
      <c r="EA262" s="125">
        <v>0</v>
      </c>
      <c r="EC262" s="163">
        <v>4</v>
      </c>
      <c r="ED262" s="163">
        <v>9</v>
      </c>
      <c r="EE262" s="166">
        <v>2</v>
      </c>
      <c r="EF262" s="163">
        <v>30</v>
      </c>
      <c r="EG262" s="163">
        <v>3</v>
      </c>
      <c r="EH262" s="163">
        <v>1</v>
      </c>
      <c r="EI262" s="163">
        <v>173</v>
      </c>
      <c r="EJ262" s="163">
        <v>92</v>
      </c>
      <c r="EK262" s="167">
        <f>EJ262/(EI262*EI262*0.01*0.01)</f>
        <v>30.73941661933242</v>
      </c>
      <c r="EL262" s="163">
        <v>0</v>
      </c>
      <c r="EM262" s="168" t="s">
        <v>490</v>
      </c>
      <c r="EN262" s="169" t="s">
        <v>490</v>
      </c>
      <c r="EO262" s="163" t="s">
        <v>490</v>
      </c>
      <c r="EP262" s="163" t="s">
        <v>490</v>
      </c>
      <c r="EQ262" s="168" t="s">
        <v>490</v>
      </c>
      <c r="ER262" s="580">
        <v>6358</v>
      </c>
      <c r="ES262" s="125"/>
      <c r="ET262" s="125"/>
      <c r="EU262" s="125"/>
      <c r="EV262" s="125"/>
      <c r="EW262" s="414"/>
      <c r="EX262" s="642"/>
      <c r="EY262" s="643"/>
      <c r="EZ262" s="165"/>
      <c r="FA262" s="125"/>
      <c r="FB262" s="125"/>
      <c r="FC262" s="125"/>
      <c r="FD262" s="398"/>
      <c r="FE262" s="185"/>
      <c r="FF262" s="185"/>
      <c r="FG262" s="644"/>
      <c r="FH262" s="614"/>
      <c r="FI262" s="590"/>
      <c r="FJ262" s="645">
        <v>514</v>
      </c>
      <c r="FK262" s="1125" t="s">
        <v>1748</v>
      </c>
      <c r="FL262" s="133"/>
      <c r="FM262" s="122"/>
      <c r="FP262" s="172"/>
      <c r="FQ262" s="173">
        <f>DT262/1000</f>
        <v>0.51400000000000001</v>
      </c>
      <c r="FR262" s="133"/>
      <c r="FS262" s="133"/>
      <c r="GF262" s="175"/>
      <c r="GJ262" s="1320">
        <f>DATEDIF(DP262,GK262,"m")</f>
        <v>1</v>
      </c>
      <c r="GK262" s="1306">
        <v>42846</v>
      </c>
      <c r="GL262" s="1305" t="s">
        <v>1238</v>
      </c>
      <c r="GM262" s="177"/>
      <c r="GN262" s="1147"/>
      <c r="GP262" s="179">
        <v>0.71864053664548144</v>
      </c>
      <c r="GR262" s="991"/>
      <c r="GS262" s="991"/>
      <c r="GT262" s="991"/>
      <c r="HI262" s="991"/>
      <c r="HJ262" s="991"/>
      <c r="HK262" s="991"/>
      <c r="HL262" s="991"/>
      <c r="HM262" s="991"/>
      <c r="HN262" s="991"/>
      <c r="HO262" s="1022"/>
      <c r="HP262" s="1022"/>
      <c r="HQ262" s="991"/>
      <c r="HR262" s="991"/>
      <c r="HS262" s="991"/>
      <c r="HT262" s="991"/>
      <c r="HU262" s="991"/>
      <c r="HV262" s="991"/>
      <c r="HW262" s="991"/>
      <c r="HX262" s="991"/>
      <c r="HY262" s="991"/>
      <c r="HZ262" s="991"/>
      <c r="IA262" s="991"/>
      <c r="IB262" s="1022"/>
      <c r="IC262" s="991"/>
      <c r="ID262" s="991"/>
      <c r="IE262" s="991"/>
      <c r="IF262" s="991"/>
      <c r="IG262" s="991"/>
      <c r="IH262" s="991"/>
      <c r="II262" s="991"/>
      <c r="IJ262" s="991"/>
      <c r="IK262" s="1022"/>
      <c r="IL262" s="991"/>
      <c r="IM262" s="991"/>
      <c r="IN262" s="1022"/>
      <c r="IO262" s="991"/>
      <c r="IP262" s="991"/>
      <c r="IQ262" s="991"/>
      <c r="IR262" s="991"/>
      <c r="IS262" s="991"/>
      <c r="IT262" s="1022"/>
      <c r="IU262" s="991"/>
      <c r="IV262" s="991"/>
      <c r="IW262" s="991"/>
      <c r="IX262" s="991"/>
      <c r="IY262" s="991"/>
      <c r="IZ262" s="991"/>
      <c r="JA262" s="991"/>
      <c r="JB262" s="991"/>
      <c r="JC262" s="991"/>
      <c r="JD262" s="991"/>
      <c r="JE262" s="991"/>
      <c r="JF262" s="991"/>
      <c r="JG262" s="125"/>
      <c r="JH262" s="125"/>
      <c r="JI262" s="125"/>
      <c r="JJ262" s="993"/>
      <c r="JK262" s="993"/>
      <c r="JL262" s="993"/>
      <c r="JM262" s="993"/>
      <c r="JN262" s="993"/>
      <c r="JO262" s="993"/>
      <c r="JP262" s="993"/>
      <c r="JQ262" s="993"/>
      <c r="JR262" s="993"/>
      <c r="JS262" s="993"/>
      <c r="JT262" s="993"/>
      <c r="JU262" s="993"/>
      <c r="JV262" s="993"/>
      <c r="JW262" s="993"/>
      <c r="JX262" s="993"/>
      <c r="JY262" s="993"/>
      <c r="JZ262" s="993"/>
      <c r="KA262" s="993"/>
      <c r="KB262" s="993"/>
      <c r="KC262" s="993"/>
      <c r="KD262" s="993"/>
      <c r="KE262" s="993"/>
      <c r="KF262" s="993"/>
      <c r="KG262" s="993"/>
      <c r="KH262" s="993"/>
      <c r="KI262" s="993"/>
      <c r="KJ262" s="993"/>
      <c r="KK262" s="993"/>
      <c r="KL262" s="993"/>
      <c r="KM262" s="993"/>
      <c r="KN262" s="993"/>
      <c r="KO262" s="993"/>
      <c r="KP262" s="993"/>
      <c r="KQ262" s="993"/>
      <c r="KR262" s="993"/>
      <c r="KS262" s="993"/>
      <c r="KT262" s="993"/>
      <c r="KU262" s="993"/>
      <c r="KV262" s="993"/>
      <c r="KW262" s="993"/>
      <c r="KX262" s="993"/>
      <c r="KY262" s="993"/>
      <c r="KZ262" s="993"/>
      <c r="LA262" s="993"/>
      <c r="LB262" s="993"/>
      <c r="LC262" s="993"/>
      <c r="LD262" s="993"/>
      <c r="LE262" s="125"/>
      <c r="LF262" s="175"/>
      <c r="LG262" s="175"/>
      <c r="LH262" s="175"/>
      <c r="LI262" s="175"/>
      <c r="LJ262" s="175"/>
      <c r="LK262" s="175"/>
      <c r="LL262" s="175"/>
      <c r="LM262" s="1463"/>
      <c r="LN262" s="175"/>
      <c r="LO262" s="175"/>
      <c r="LP262" s="175"/>
      <c r="LQ262" s="175"/>
      <c r="LR262" s="175"/>
      <c r="LS262" s="175"/>
      <c r="LT262" s="175"/>
      <c r="LU262" s="175"/>
      <c r="LV262" s="175"/>
      <c r="LW262" s="175"/>
      <c r="LX262" s="175"/>
      <c r="LY262" s="183"/>
      <c r="LZ262" s="183"/>
    </row>
    <row r="263" spans="1:338" ht="14.45" hidden="1" customHeight="1">
      <c r="A263" s="122">
        <v>102</v>
      </c>
      <c r="B263" s="122">
        <f>COUNTIFS($D$3:D263,D263,$F$3:F263,F263)</f>
        <v>2</v>
      </c>
      <c r="C263" s="268">
        <v>6257</v>
      </c>
      <c r="D263" s="398" t="s">
        <v>1725</v>
      </c>
      <c r="E263" s="125" t="s">
        <v>510</v>
      </c>
      <c r="F263" s="187">
        <v>496005043</v>
      </c>
      <c r="G263" s="125">
        <v>68</v>
      </c>
      <c r="H263" s="398" t="s">
        <v>1726</v>
      </c>
      <c r="I263" s="572" t="s">
        <v>476</v>
      </c>
      <c r="J263" s="504" t="s">
        <v>477</v>
      </c>
      <c r="K263" s="175" t="s">
        <v>478</v>
      </c>
      <c r="L263" s="125">
        <v>10</v>
      </c>
      <c r="M263" s="188" t="s">
        <v>881</v>
      </c>
      <c r="N263" s="125"/>
      <c r="O263" s="125"/>
      <c r="P263" s="553" t="s">
        <v>1371</v>
      </c>
      <c r="Q263" s="997"/>
      <c r="R263" s="997"/>
      <c r="S263" s="547" t="s">
        <v>550</v>
      </c>
      <c r="T263" s="547" t="s">
        <v>641</v>
      </c>
      <c r="U263" s="639" t="s">
        <v>616</v>
      </c>
      <c r="V263" s="547" t="s">
        <v>550</v>
      </c>
      <c r="W263" s="640" t="s">
        <v>642</v>
      </c>
      <c r="X263" s="547" t="s">
        <v>481</v>
      </c>
      <c r="Y263" s="547" t="s">
        <v>643</v>
      </c>
      <c r="Z263" s="415"/>
      <c r="AA263" s="125"/>
      <c r="AB263" s="337">
        <v>593</v>
      </c>
      <c r="AC263" s="1013"/>
      <c r="AD263" s="1013"/>
      <c r="AE263" s="1013"/>
      <c r="AF263" s="1013"/>
      <c r="AG263" s="1007" t="s">
        <v>1727</v>
      </c>
      <c r="AH263" s="1009"/>
      <c r="AI263" s="149">
        <v>16.899999999999999</v>
      </c>
      <c r="AJ263" s="149">
        <v>82.4</v>
      </c>
      <c r="AK263" s="134">
        <v>13.925599999999999</v>
      </c>
      <c r="AL263" s="149">
        <v>67951</v>
      </c>
      <c r="AM263" s="135">
        <v>40.770600000000002</v>
      </c>
      <c r="AN263" s="122">
        <v>6</v>
      </c>
      <c r="AO263" s="1024">
        <v>62.7</v>
      </c>
      <c r="AP263" s="137">
        <v>9.16</v>
      </c>
      <c r="AQ263" s="138">
        <v>23.6</v>
      </c>
      <c r="AR263" s="139">
        <f t="shared" si="136"/>
        <v>95.460000000000008</v>
      </c>
      <c r="AS263" s="140">
        <f t="shared" si="137"/>
        <v>6.8449781659388647</v>
      </c>
      <c r="AT263" s="141">
        <f t="shared" si="138"/>
        <v>161.54148471615721</v>
      </c>
      <c r="AU263" s="142">
        <f t="shared" si="139"/>
        <v>1.9139194139194138</v>
      </c>
      <c r="AV263" s="145">
        <v>48.765000000000001</v>
      </c>
      <c r="AW263" s="143">
        <f>95-AY263</f>
        <v>77.775119617224874</v>
      </c>
      <c r="AX263" s="403">
        <v>10.8</v>
      </c>
      <c r="AY263" s="143">
        <f>AX263*100/AO263</f>
        <v>17.224880382775119</v>
      </c>
      <c r="AZ263" s="122">
        <v>74.8</v>
      </c>
      <c r="BA263" s="146" t="s">
        <v>487</v>
      </c>
      <c r="BB263" s="147">
        <v>0.17</v>
      </c>
      <c r="BC263" s="148"/>
      <c r="BD263" s="153"/>
      <c r="BG263" s="145"/>
      <c r="BJ263" s="328">
        <v>80.8</v>
      </c>
      <c r="BK263" s="328">
        <v>19.2</v>
      </c>
      <c r="BL263" s="306">
        <v>4.208333333333333</v>
      </c>
      <c r="BM263" s="155">
        <v>3.16</v>
      </c>
      <c r="BN263" s="153">
        <f t="shared" si="140"/>
        <v>5.0398724082934603</v>
      </c>
      <c r="BO263" s="152">
        <v>0.33492822966507174</v>
      </c>
      <c r="BP263" s="143">
        <v>48.75</v>
      </c>
      <c r="BQ263" s="1030">
        <v>79.5</v>
      </c>
      <c r="BR263" s="152"/>
      <c r="BS263" s="153">
        <f t="shared" si="141"/>
        <v>11.7</v>
      </c>
      <c r="BT263" s="154">
        <v>82.2</v>
      </c>
      <c r="BU263" s="152"/>
      <c r="BV263" s="289">
        <v>2.0999999999999996</v>
      </c>
      <c r="BW263" s="1052">
        <v>11.5</v>
      </c>
      <c r="BX263" s="289">
        <v>7.9</v>
      </c>
      <c r="BY263" s="289">
        <v>0.9</v>
      </c>
      <c r="BZ263" s="289">
        <v>3.8</v>
      </c>
      <c r="CA263" s="289">
        <v>0.4</v>
      </c>
      <c r="CB263" s="289">
        <v>69.900000000000006</v>
      </c>
      <c r="CC263" s="289">
        <v>8.1</v>
      </c>
      <c r="CD263" s="289">
        <v>0.5</v>
      </c>
      <c r="CL263" s="143">
        <f t="shared" ref="CL263:CL270" si="142">BX263/BZ263</f>
        <v>2.0789473684210527</v>
      </c>
      <c r="CM263" s="145"/>
      <c r="CN263" s="145"/>
      <c r="CO263" s="145"/>
      <c r="CP263" s="153"/>
      <c r="CT263" s="145"/>
      <c r="CU263" s="236"/>
      <c r="CV263" s="236"/>
      <c r="CW263" s="145"/>
      <c r="CX263" s="145"/>
      <c r="CY263" s="149"/>
      <c r="CZ263" s="145"/>
      <c r="DA263" s="149">
        <v>4</v>
      </c>
      <c r="DB263" s="158" t="s">
        <v>301</v>
      </c>
      <c r="DE263" s="308"/>
      <c r="DF263" s="308"/>
      <c r="DG263" s="308"/>
      <c r="DH263" s="579"/>
      <c r="DI263" s="296" t="s">
        <v>515</v>
      </c>
      <c r="DJ263" s="394" t="s">
        <v>507</v>
      </c>
      <c r="DK263" s="162">
        <v>2</v>
      </c>
      <c r="DL263" s="163" t="s">
        <v>476</v>
      </c>
      <c r="DM263" s="166"/>
      <c r="DN263" s="164">
        <v>0</v>
      </c>
      <c r="DO263" s="163">
        <v>1</v>
      </c>
      <c r="DP263" s="1302">
        <v>42783</v>
      </c>
      <c r="DQ263" s="163">
        <v>1</v>
      </c>
      <c r="DR263" s="165">
        <v>3.4</v>
      </c>
      <c r="DS263" s="125" t="s">
        <v>1728</v>
      </c>
      <c r="DT263" s="125">
        <v>593</v>
      </c>
      <c r="DU263" s="125">
        <v>29.3</v>
      </c>
      <c r="DV263" s="125">
        <v>70.7</v>
      </c>
      <c r="DW263" s="125" t="s">
        <v>490</v>
      </c>
      <c r="DX263" s="125" t="s">
        <v>490</v>
      </c>
      <c r="DY263" s="125" t="s">
        <v>490</v>
      </c>
      <c r="DZ263" s="125" t="s">
        <v>490</v>
      </c>
      <c r="EA263" s="125">
        <v>2</v>
      </c>
      <c r="EB263" s="122" t="s">
        <v>1052</v>
      </c>
      <c r="EC263" s="292">
        <v>4</v>
      </c>
      <c r="ED263" s="292">
        <v>8</v>
      </c>
      <c r="EE263" s="166">
        <v>10</v>
      </c>
      <c r="EF263" s="163"/>
      <c r="EG263" s="163">
        <v>2</v>
      </c>
      <c r="EH263" s="163">
        <v>1</v>
      </c>
      <c r="EI263" s="163">
        <v>164</v>
      </c>
      <c r="EJ263" s="163">
        <v>74</v>
      </c>
      <c r="EK263" s="167">
        <f>EJ263/(EI263*EI263*0.01*0.01)</f>
        <v>27.513384889946462</v>
      </c>
      <c r="EL263" s="163">
        <v>1</v>
      </c>
      <c r="EM263" s="163" t="s">
        <v>490</v>
      </c>
      <c r="EN263" s="169" t="s">
        <v>490</v>
      </c>
      <c r="EO263" s="163" t="s">
        <v>490</v>
      </c>
      <c r="EP263" s="163" t="s">
        <v>490</v>
      </c>
      <c r="EQ263" s="293"/>
      <c r="ER263" s="580">
        <v>6257</v>
      </c>
      <c r="ES263" s="125"/>
      <c r="ET263" s="125"/>
      <c r="EU263" s="125"/>
      <c r="EV263" s="125"/>
      <c r="EW263" s="414"/>
      <c r="EX263" s="642"/>
      <c r="EY263" s="643"/>
      <c r="EZ263" s="165"/>
      <c r="FA263" s="125"/>
      <c r="FB263" s="125"/>
      <c r="FC263" s="125"/>
      <c r="FD263" s="398"/>
      <c r="FE263" s="185"/>
      <c r="FF263" s="185"/>
      <c r="FG263" s="644"/>
      <c r="FH263" s="614"/>
      <c r="FI263" s="590"/>
      <c r="FJ263" s="606">
        <v>593</v>
      </c>
      <c r="FK263" s="1007" t="s">
        <v>1727</v>
      </c>
      <c r="FL263" s="133"/>
      <c r="FM263" s="122"/>
      <c r="FP263" s="172"/>
      <c r="FQ263" s="173">
        <f>DT263/1000</f>
        <v>0.59299999999999997</v>
      </c>
      <c r="FR263" s="133"/>
      <c r="FS263" s="133"/>
      <c r="GF263" s="175"/>
      <c r="GJ263" s="1320">
        <f>DATEDIF(DP263,GK263,"m")</f>
        <v>1</v>
      </c>
      <c r="GK263" s="1306">
        <v>42831</v>
      </c>
      <c r="GL263" s="1305" t="s">
        <v>1238</v>
      </c>
      <c r="GM263" s="177"/>
      <c r="GN263" s="1147"/>
      <c r="GP263" s="179">
        <v>0.5942329183955033</v>
      </c>
      <c r="GR263" s="991"/>
      <c r="GS263" s="991"/>
      <c r="GT263" s="991"/>
      <c r="HI263" s="991"/>
      <c r="HJ263" s="991"/>
      <c r="HK263" s="991"/>
      <c r="HL263" s="991"/>
      <c r="HM263" s="991"/>
      <c r="HN263" s="991"/>
      <c r="HO263" s="1022"/>
      <c r="HP263" s="1022"/>
      <c r="HQ263" s="991"/>
      <c r="HR263" s="991"/>
      <c r="HS263" s="991"/>
      <c r="HT263" s="991"/>
      <c r="HU263" s="991"/>
      <c r="HV263" s="991"/>
      <c r="HW263" s="991"/>
      <c r="HX263" s="991"/>
      <c r="HY263" s="991"/>
      <c r="HZ263" s="991"/>
      <c r="IA263" s="991"/>
      <c r="IB263" s="1022"/>
      <c r="IC263" s="991"/>
      <c r="ID263" s="991"/>
      <c r="IE263" s="991"/>
      <c r="IF263" s="991"/>
      <c r="IG263" s="991"/>
      <c r="IH263" s="991"/>
      <c r="II263" s="991"/>
      <c r="IJ263" s="991"/>
      <c r="IK263" s="1022"/>
      <c r="IL263" s="991"/>
      <c r="IM263" s="991"/>
      <c r="IN263" s="1022"/>
      <c r="IO263" s="991"/>
      <c r="IP263" s="991"/>
      <c r="IQ263" s="991"/>
      <c r="IR263" s="991"/>
      <c r="IS263" s="991"/>
      <c r="IT263" s="1022"/>
      <c r="IU263" s="991"/>
      <c r="IV263" s="991"/>
      <c r="IW263" s="991"/>
      <c r="IX263" s="991"/>
      <c r="IY263" s="991"/>
      <c r="IZ263" s="991"/>
      <c r="JA263" s="991"/>
      <c r="JB263" s="991"/>
      <c r="JC263" s="991"/>
      <c r="JD263" s="991"/>
      <c r="JE263" s="991"/>
      <c r="JF263" s="991"/>
      <c r="JG263" s="125"/>
      <c r="JH263" s="125"/>
      <c r="JI263" s="125"/>
      <c r="JJ263" s="993"/>
      <c r="JK263" s="993"/>
      <c r="JL263" s="993"/>
      <c r="JM263" s="993"/>
      <c r="JN263" s="993"/>
      <c r="JO263" s="993"/>
      <c r="JP263" s="993"/>
      <c r="JQ263" s="993"/>
      <c r="JR263" s="993"/>
      <c r="JS263" s="993"/>
      <c r="JT263" s="993"/>
      <c r="JU263" s="993"/>
      <c r="JV263" s="993"/>
      <c r="JW263" s="993"/>
      <c r="JX263" s="993"/>
      <c r="JY263" s="993"/>
      <c r="JZ263" s="993"/>
      <c r="KA263" s="993"/>
      <c r="KB263" s="993"/>
      <c r="KC263" s="993"/>
      <c r="KD263" s="993"/>
      <c r="KE263" s="993"/>
      <c r="KF263" s="993"/>
      <c r="KG263" s="993"/>
      <c r="KH263" s="993"/>
      <c r="KI263" s="993"/>
      <c r="KJ263" s="993"/>
      <c r="KK263" s="993"/>
      <c r="KL263" s="993"/>
      <c r="KM263" s="993"/>
      <c r="KN263" s="993"/>
      <c r="KO263" s="993"/>
      <c r="KP263" s="993"/>
      <c r="KQ263" s="993"/>
      <c r="KR263" s="993"/>
      <c r="KS263" s="993"/>
      <c r="KT263" s="993"/>
      <c r="KU263" s="993"/>
      <c r="KV263" s="993"/>
      <c r="KW263" s="993"/>
      <c r="KX263" s="993"/>
      <c r="KY263" s="993"/>
      <c r="KZ263" s="993"/>
      <c r="LA263" s="993"/>
      <c r="LB263" s="993"/>
      <c r="LC263" s="993"/>
      <c r="LD263" s="993"/>
      <c r="LE263" s="125"/>
      <c r="LF263" s="175"/>
      <c r="LG263" s="175"/>
      <c r="LH263" s="175"/>
      <c r="LI263" s="175"/>
      <c r="LJ263" s="175"/>
      <c r="LK263" s="175"/>
      <c r="LL263" s="175"/>
      <c r="LM263" s="1463"/>
      <c r="LN263" s="175"/>
      <c r="LO263" s="175"/>
      <c r="LP263" s="175"/>
      <c r="LQ263" s="175"/>
      <c r="LR263" s="175"/>
      <c r="LS263" s="175"/>
      <c r="LT263" s="175"/>
      <c r="LU263" s="175"/>
      <c r="LV263" s="175"/>
      <c r="LW263" s="175"/>
      <c r="LX263" s="175"/>
      <c r="LY263" s="183"/>
      <c r="LZ263" s="183"/>
    </row>
    <row r="264" spans="1:338" s="1351" customFormat="1" ht="14.45" customHeight="1">
      <c r="A264" s="209">
        <v>193</v>
      </c>
      <c r="B264" s="209">
        <v>1</v>
      </c>
      <c r="C264" s="1338">
        <v>13231</v>
      </c>
      <c r="D264" s="532" t="s">
        <v>1024</v>
      </c>
      <c r="E264" s="164" t="s">
        <v>823</v>
      </c>
      <c r="F264" s="1339">
        <v>5409300259</v>
      </c>
      <c r="G264" s="164">
        <f>LEFT(H264,4)-CONCATENATE(IF(LEFT(F264, 2)&lt;MID(H264, 3, 4), 20, 19),LEFT(F264,2))</f>
        <v>66</v>
      </c>
      <c r="H264" s="532" t="s">
        <v>1926</v>
      </c>
      <c r="I264" s="1385" t="s">
        <v>1927</v>
      </c>
      <c r="J264" s="1371" t="s">
        <v>477</v>
      </c>
      <c r="K264" s="164" t="s">
        <v>478</v>
      </c>
      <c r="L264" s="164">
        <v>12</v>
      </c>
      <c r="M264" s="164" t="s">
        <v>1928</v>
      </c>
      <c r="N264" s="164" t="s">
        <v>490</v>
      </c>
      <c r="O264" s="125"/>
      <c r="P264" s="125" t="s">
        <v>999</v>
      </c>
      <c r="Q264" s="997"/>
      <c r="R264" s="997"/>
      <c r="S264" s="188"/>
      <c r="T264" s="750"/>
      <c r="U264" s="750"/>
      <c r="V264" s="568" t="s">
        <v>990</v>
      </c>
      <c r="W264" s="535"/>
      <c r="X264" s="557"/>
      <c r="Y264" s="557"/>
      <c r="Z264" s="389"/>
      <c r="AA264" s="125" t="s">
        <v>965</v>
      </c>
      <c r="AB264" s="125"/>
      <c r="AC264" s="1014">
        <v>105</v>
      </c>
      <c r="AD264" s="1014">
        <v>1260</v>
      </c>
      <c r="AE264" s="993"/>
      <c r="AF264" s="993"/>
      <c r="AG264" s="993" t="s">
        <v>1730</v>
      </c>
      <c r="AH264" s="1014">
        <v>150</v>
      </c>
      <c r="AI264"/>
      <c r="AJ264"/>
      <c r="AK264" s="232"/>
      <c r="AL264" s="122"/>
      <c r="AM264"/>
      <c r="AN264" s="122"/>
      <c r="AO264" s="1024">
        <v>53.9</v>
      </c>
      <c r="AP264" s="137">
        <v>24.5</v>
      </c>
      <c r="AQ264" s="138">
        <v>20.100000000000001</v>
      </c>
      <c r="AR264" s="139">
        <f t="shared" si="136"/>
        <v>98.5</v>
      </c>
      <c r="AS264" s="140">
        <f t="shared" si="137"/>
        <v>2.1999999999999997</v>
      </c>
      <c r="AT264" s="141">
        <f t="shared" si="138"/>
        <v>44.22</v>
      </c>
      <c r="AU264" s="142">
        <f t="shared" si="139"/>
        <v>1.2085201793721971</v>
      </c>
      <c r="AV264" s="143">
        <f>AW264*AO264/100</f>
        <v>50.582000000000001</v>
      </c>
      <c r="AW264" s="143">
        <f>98-AY264-(CD264*100/AO264)</f>
        <v>93.84415584415585</v>
      </c>
      <c r="AX264" s="144">
        <v>1.32</v>
      </c>
      <c r="AY264" s="143">
        <f>AX264*100/AO264</f>
        <v>2.4489795918367347</v>
      </c>
      <c r="AZ264" s="122" t="s">
        <v>487</v>
      </c>
      <c r="BA264" s="204">
        <v>24.8</v>
      </c>
      <c r="BB264" s="147" t="s">
        <v>487</v>
      </c>
      <c r="BC264" s="153">
        <v>3.98</v>
      </c>
      <c r="BD264" s="153"/>
      <c r="BE264" s="143"/>
      <c r="BF264" s="143"/>
      <c r="BG264" s="233">
        <v>10996.153846153846</v>
      </c>
      <c r="BH264" s="149">
        <v>950</v>
      </c>
      <c r="BI264" s="234">
        <v>17</v>
      </c>
      <c r="BJ264" s="143">
        <v>66.5</v>
      </c>
      <c r="BK264" s="143">
        <v>33.4</v>
      </c>
      <c r="BL264" s="150">
        <f>BJ264/BK264</f>
        <v>1.9910179640718564</v>
      </c>
      <c r="BM264" s="206">
        <v>1.79</v>
      </c>
      <c r="BN264" s="153">
        <f t="shared" si="140"/>
        <v>3.320964749536178</v>
      </c>
      <c r="BO264" s="122" t="s">
        <v>487</v>
      </c>
      <c r="BP264" s="143">
        <v>41.4</v>
      </c>
      <c r="BQ264" s="1030">
        <v>40.365000000000002</v>
      </c>
      <c r="BR264" s="158">
        <v>44548</v>
      </c>
      <c r="BS264" s="153">
        <f t="shared" si="141"/>
        <v>30.919999999999998</v>
      </c>
      <c r="BT264" s="158">
        <v>91</v>
      </c>
      <c r="BU264" s="158">
        <v>6736</v>
      </c>
      <c r="BV264" s="153">
        <f t="shared" ref="BV264:BV270" si="143">100-BT264</f>
        <v>9</v>
      </c>
      <c r="BW264" s="1039">
        <f t="shared" ref="BW264:BW270" si="144">BY264+CA264+CC264</f>
        <v>23.965900000000001</v>
      </c>
      <c r="BX264" s="149">
        <v>8.52</v>
      </c>
      <c r="BY264" s="145">
        <f>BX264*AP264/100</f>
        <v>2.0873999999999997</v>
      </c>
      <c r="BZ264" s="158">
        <v>22.4</v>
      </c>
      <c r="CA264" s="145">
        <f t="shared" ref="CA264:CA270" si="145">BZ264*AP264/100</f>
        <v>5.4879999999999995</v>
      </c>
      <c r="CB264" s="158">
        <v>66.900000000000006</v>
      </c>
      <c r="CC264" s="145">
        <f t="shared" ref="CC264:CC270" si="146">CB264*AP264/100</f>
        <v>16.390500000000003</v>
      </c>
      <c r="CD264" s="145">
        <v>0.92</v>
      </c>
      <c r="CE264" s="151">
        <v>99.7</v>
      </c>
      <c r="CF264" s="151">
        <v>11980</v>
      </c>
      <c r="CG264" s="151">
        <v>99.8</v>
      </c>
      <c r="CH264" s="151">
        <v>8517</v>
      </c>
      <c r="CI264" s="151">
        <v>93.4</v>
      </c>
      <c r="CJ264" s="151">
        <v>95.2</v>
      </c>
      <c r="CK264" s="151">
        <v>6594</v>
      </c>
      <c r="CL264" s="143">
        <f t="shared" si="142"/>
        <v>0.38035714285714284</v>
      </c>
      <c r="CM264" s="145"/>
      <c r="CN264" s="145"/>
      <c r="CO264" s="145"/>
      <c r="CP264" s="153">
        <v>0.2</v>
      </c>
      <c r="CQ264" s="143"/>
      <c r="CR264" s="143"/>
      <c r="CS264" s="143"/>
      <c r="CT264" s="145"/>
      <c r="CU264" s="236"/>
      <c r="CV264" s="236"/>
      <c r="CW264" s="145"/>
      <c r="CX264" s="145"/>
      <c r="CY264" s="122"/>
      <c r="CZ264" s="145"/>
      <c r="DA264" s="209"/>
      <c r="DB264" s="237" t="s">
        <v>600</v>
      </c>
      <c r="DC264" s="238"/>
      <c r="DD264" s="239" t="s">
        <v>1929</v>
      </c>
      <c r="DE264" s="125"/>
      <c r="DF264" s="125"/>
      <c r="DG264" s="125"/>
      <c r="DH264" s="414"/>
      <c r="DI264" s="164" t="s">
        <v>489</v>
      </c>
      <c r="DJ264" s="1353" t="s">
        <v>485</v>
      </c>
      <c r="DK264" s="166">
        <v>2</v>
      </c>
      <c r="DL264" s="166"/>
      <c r="DM264" s="166" t="s">
        <v>1736</v>
      </c>
      <c r="DN264" s="164">
        <v>0</v>
      </c>
      <c r="DO264" s="166">
        <v>1</v>
      </c>
      <c r="DP264" s="1376">
        <v>44006</v>
      </c>
      <c r="DQ264" s="166"/>
      <c r="DR264" s="250">
        <v>1.3</v>
      </c>
      <c r="DS264" s="179">
        <v>2.9</v>
      </c>
      <c r="DT264" s="179">
        <v>27.1</v>
      </c>
      <c r="DU264" s="179">
        <v>42.1</v>
      </c>
      <c r="DV264" s="179">
        <v>57.9</v>
      </c>
      <c r="DW264" s="179" t="s">
        <v>490</v>
      </c>
      <c r="DX264" s="179" t="s">
        <v>490</v>
      </c>
      <c r="DY264" s="179" t="s">
        <v>490</v>
      </c>
      <c r="DZ264" s="179" t="s">
        <v>490</v>
      </c>
      <c r="EA264" s="188">
        <v>0</v>
      </c>
      <c r="EB264" s="149"/>
      <c r="EC264" s="242"/>
      <c r="ED264" s="242"/>
      <c r="EE264" s="166">
        <v>12</v>
      </c>
      <c r="EF264" s="166">
        <v>30</v>
      </c>
      <c r="EG264" s="166">
        <v>3</v>
      </c>
      <c r="EH264" s="166">
        <v>1</v>
      </c>
      <c r="EI264" s="166">
        <v>168</v>
      </c>
      <c r="EJ264" s="166">
        <v>93</v>
      </c>
      <c r="EK264" s="167">
        <v>33</v>
      </c>
      <c r="EL264" s="374">
        <v>1</v>
      </c>
      <c r="EM264" s="164"/>
      <c r="EN264" s="166">
        <v>3</v>
      </c>
      <c r="EO264" s="166">
        <v>2</v>
      </c>
      <c r="EP264" s="242"/>
      <c r="EQ264" s="1354"/>
      <c r="ER264" s="559">
        <v>13231</v>
      </c>
      <c r="ES264" s="560">
        <v>75</v>
      </c>
      <c r="ET264" s="560">
        <v>180212</v>
      </c>
      <c r="EU264" s="560">
        <v>16000</v>
      </c>
      <c r="EV264" s="560">
        <v>39780</v>
      </c>
      <c r="EW264" s="561">
        <v>3089</v>
      </c>
      <c r="EX264" s="562">
        <f>EW264/EU264*EV264/ES264</f>
        <v>102.40035</v>
      </c>
      <c r="EY264" s="563">
        <f>L264*EX264</f>
        <v>1228.8042</v>
      </c>
      <c r="EZ264" s="441"/>
      <c r="FA264" s="175"/>
      <c r="FB264" s="175"/>
      <c r="FC264" s="175"/>
      <c r="FD264" s="564"/>
      <c r="FE264" s="565"/>
      <c r="FF264" s="565"/>
      <c r="FG264" s="566"/>
      <c r="FH264" s="567"/>
      <c r="FI264" s="518"/>
      <c r="FJ264" s="519"/>
      <c r="FK264" s="1017"/>
      <c r="FL264" s="1009"/>
      <c r="FM264" s="122"/>
      <c r="FN264" s="213">
        <f>AC264/1000</f>
        <v>0.105</v>
      </c>
      <c r="FO264" s="133"/>
      <c r="FP264" s="141">
        <f>EW264*100/ET264</f>
        <v>1.7140922913013561</v>
      </c>
      <c r="FQ264" s="247">
        <f>EX264/1000</f>
        <v>0.10240035</v>
      </c>
      <c r="FR264" s="170">
        <f>DT264/EX264</f>
        <v>0.26464753294300264</v>
      </c>
      <c r="FS264" s="174">
        <v>50</v>
      </c>
      <c r="FT264" s="175" t="s">
        <v>536</v>
      </c>
      <c r="FU264" s="175"/>
      <c r="FV264" s="175" t="s">
        <v>1028</v>
      </c>
      <c r="FW264" s="125">
        <v>0</v>
      </c>
      <c r="FX264" s="125">
        <v>3</v>
      </c>
      <c r="FY264" s="125">
        <v>1</v>
      </c>
      <c r="FZ264" s="175" t="s">
        <v>1930</v>
      </c>
      <c r="GA264" s="125">
        <v>0</v>
      </c>
      <c r="GB264" s="415"/>
      <c r="GC264" s="175"/>
      <c r="GD264" s="125">
        <v>0</v>
      </c>
      <c r="GE264" s="175" t="s">
        <v>1931</v>
      </c>
      <c r="GF264" s="175" t="s">
        <v>1932</v>
      </c>
      <c r="GG264" s="125">
        <v>1</v>
      </c>
      <c r="GH264" s="175">
        <v>0</v>
      </c>
      <c r="GI264" s="175" t="s">
        <v>1933</v>
      </c>
      <c r="GJ264" s="1391">
        <f>DATEDIF(DP264,GK264,"m")</f>
        <v>1</v>
      </c>
      <c r="GK264" s="1305">
        <v>44053</v>
      </c>
      <c r="GL264" s="1376" t="s">
        <v>1238</v>
      </c>
      <c r="GM264" s="1348"/>
      <c r="GN264" s="1147"/>
      <c r="GO264" s="125"/>
      <c r="GP264" s="125">
        <v>0.2</v>
      </c>
      <c r="GQ264" s="125"/>
      <c r="GR264" s="991"/>
      <c r="GS264" s="992">
        <f>1.9*8</f>
        <v>15.2</v>
      </c>
      <c r="GT264" s="1272">
        <f>130*8</f>
        <v>1040</v>
      </c>
      <c r="GU264" s="133"/>
      <c r="GV264" s="125"/>
      <c r="GW264" s="125"/>
      <c r="GX264" s="125"/>
      <c r="GY264" s="125"/>
      <c r="GZ264" s="125"/>
      <c r="HA264" s="125"/>
      <c r="HB264" s="125"/>
      <c r="HC264" s="125"/>
      <c r="HD264" s="125"/>
      <c r="HE264" s="125"/>
      <c r="HF264" s="125"/>
      <c r="HG264" s="125"/>
      <c r="HH264" s="125"/>
      <c r="HI264" s="991"/>
      <c r="HJ264" s="991"/>
      <c r="HK264" s="991"/>
      <c r="HL264" s="991"/>
      <c r="HM264" s="991"/>
      <c r="HN264" s="991"/>
      <c r="HO264" s="1022"/>
      <c r="HP264" s="1022"/>
      <c r="HQ264" s="991"/>
      <c r="HR264" s="991"/>
      <c r="HS264" s="991"/>
      <c r="HT264" s="991"/>
      <c r="HU264" s="991"/>
      <c r="HV264" s="991"/>
      <c r="HW264" s="991"/>
      <c r="HX264" s="991"/>
      <c r="HY264" s="991"/>
      <c r="HZ264" s="991"/>
      <c r="IA264" s="991"/>
      <c r="IB264" s="1022"/>
      <c r="IC264" s="991"/>
      <c r="ID264" s="991"/>
      <c r="IE264" s="991"/>
      <c r="IF264" s="991"/>
      <c r="IG264" s="991"/>
      <c r="IH264" s="991"/>
      <c r="II264" s="991"/>
      <c r="IJ264" s="991"/>
      <c r="IK264" s="1022"/>
      <c r="IL264" s="991"/>
      <c r="IM264" s="991"/>
      <c r="IN264" s="1022"/>
      <c r="IO264" s="991"/>
      <c r="IP264" s="991"/>
      <c r="IQ264" s="991"/>
      <c r="IR264" s="991"/>
      <c r="IS264" s="991"/>
      <c r="IT264" s="1022"/>
      <c r="IU264" s="991"/>
      <c r="IV264" s="991"/>
      <c r="IW264" s="991"/>
      <c r="IX264" s="991"/>
      <c r="IY264" s="991"/>
      <c r="IZ264" s="991"/>
      <c r="JA264" s="991"/>
      <c r="JB264" s="991"/>
      <c r="JC264" s="991"/>
      <c r="JD264" s="991"/>
      <c r="JE264" s="991"/>
      <c r="JF264" s="991"/>
      <c r="JG264" s="164" t="s">
        <v>497</v>
      </c>
      <c r="JH264" s="164" t="s">
        <v>2133</v>
      </c>
      <c r="JI264" s="164"/>
      <c r="JJ264" s="993"/>
      <c r="JK264" s="993"/>
      <c r="JL264" s="993"/>
      <c r="JM264" s="993"/>
      <c r="JN264" s="993"/>
      <c r="JO264" s="993"/>
      <c r="JP264" s="993"/>
      <c r="JQ264" s="993"/>
      <c r="JR264" s="993"/>
      <c r="JS264" s="993"/>
      <c r="JT264" s="993"/>
      <c r="JU264" s="993"/>
      <c r="JV264" s="993"/>
      <c r="JW264" s="993"/>
      <c r="JX264" s="993"/>
      <c r="JY264" s="993"/>
      <c r="JZ264" s="993"/>
      <c r="KA264" s="993"/>
      <c r="KB264" s="993"/>
      <c r="KC264" s="993"/>
      <c r="KD264" s="993"/>
      <c r="KE264" s="993"/>
      <c r="KF264" s="993"/>
      <c r="KG264" s="993"/>
      <c r="KH264" s="993"/>
      <c r="KI264" s="993"/>
      <c r="KJ264" s="993"/>
      <c r="KK264" s="993"/>
      <c r="KL264" s="993"/>
      <c r="KM264" s="993"/>
      <c r="KN264" s="993"/>
      <c r="KO264" s="993"/>
      <c r="KP264" s="993"/>
      <c r="KQ264" s="993"/>
      <c r="KR264" s="993"/>
      <c r="KS264" s="993"/>
      <c r="KT264" s="993"/>
      <c r="KU264" s="993"/>
      <c r="KV264" s="993"/>
      <c r="KW264" s="993"/>
      <c r="KX264" s="993"/>
      <c r="KY264" s="993"/>
      <c r="KZ264" s="993"/>
      <c r="LA264" s="993"/>
      <c r="LB264" s="993"/>
      <c r="LC264" s="993"/>
      <c r="LD264" s="993"/>
      <c r="LE264" s="164" t="s">
        <v>2132</v>
      </c>
      <c r="LF264" s="878" t="s">
        <v>2085</v>
      </c>
      <c r="LG264" s="878">
        <v>5</v>
      </c>
      <c r="LH264" s="878" t="s">
        <v>484</v>
      </c>
      <c r="LI264" s="878" t="s">
        <v>484</v>
      </c>
      <c r="LJ264" s="878" t="s">
        <v>484</v>
      </c>
      <c r="LK264" s="878" t="s">
        <v>484</v>
      </c>
      <c r="LL264" s="878" t="s">
        <v>484</v>
      </c>
      <c r="LM264" s="1459" t="s">
        <v>2107</v>
      </c>
      <c r="LN264" s="878" t="s">
        <v>2085</v>
      </c>
      <c r="LO264" s="878"/>
      <c r="LP264" s="878"/>
      <c r="LQ264" s="878"/>
      <c r="LR264" s="878"/>
      <c r="LS264" s="878"/>
      <c r="LT264" s="878"/>
      <c r="LU264" s="878"/>
      <c r="LV264" s="878"/>
      <c r="LW264" s="878"/>
      <c r="LX264" s="878" t="s">
        <v>484</v>
      </c>
      <c r="LY264" s="878" t="s">
        <v>484</v>
      </c>
      <c r="LZ264" s="878" t="s">
        <v>484</v>
      </c>
    </row>
    <row r="265" spans="1:338" ht="14.45" hidden="1" customHeight="1">
      <c r="A265" s="122">
        <v>19</v>
      </c>
      <c r="B265" s="122">
        <f>COUNTIFS($D$3:D265,D265,$F$3:F265,F265)</f>
        <v>2</v>
      </c>
      <c r="C265" s="184">
        <v>7834</v>
      </c>
      <c r="D265" s="398" t="s">
        <v>1333</v>
      </c>
      <c r="E265" s="188" t="s">
        <v>499</v>
      </c>
      <c r="F265" s="187">
        <v>6905275696</v>
      </c>
      <c r="G265" s="125">
        <v>49</v>
      </c>
      <c r="H265" s="398" t="s">
        <v>1338</v>
      </c>
      <c r="I265" s="503" t="s">
        <v>1339</v>
      </c>
      <c r="J265" s="504" t="s">
        <v>477</v>
      </c>
      <c r="K265" s="175" t="s">
        <v>478</v>
      </c>
      <c r="L265" s="125">
        <v>21</v>
      </c>
      <c r="M265" s="188" t="s">
        <v>604</v>
      </c>
      <c r="N265" s="188" t="s">
        <v>490</v>
      </c>
      <c r="O265" s="188"/>
      <c r="P265" s="553" t="s">
        <v>522</v>
      </c>
      <c r="Q265" s="997"/>
      <c r="R265" s="997"/>
      <c r="S265" s="530" t="s">
        <v>503</v>
      </c>
      <c r="T265" s="573" t="s">
        <v>504</v>
      </c>
      <c r="U265" s="574" t="s">
        <v>484</v>
      </c>
      <c r="V265" s="530" t="s">
        <v>505</v>
      </c>
      <c r="W265" s="575" t="s">
        <v>506</v>
      </c>
      <c r="X265" s="530" t="s">
        <v>484</v>
      </c>
      <c r="Y265" s="530" t="s">
        <v>484</v>
      </c>
      <c r="Z265" s="577"/>
      <c r="AA265" s="578"/>
      <c r="AB265" s="202"/>
      <c r="AC265" s="1010"/>
      <c r="AD265" s="1010"/>
      <c r="AE265" s="1010"/>
      <c r="AF265" s="1010"/>
      <c r="AG265" s="1018" t="s">
        <v>485</v>
      </c>
      <c r="AH265" s="1009"/>
      <c r="AK265" s="134"/>
      <c r="AM265" s="135"/>
      <c r="AO265" s="490">
        <v>59</v>
      </c>
      <c r="AP265" s="137">
        <v>26.1</v>
      </c>
      <c r="AQ265" s="138">
        <v>13.2</v>
      </c>
      <c r="AR265" s="139">
        <f t="shared" si="136"/>
        <v>98.3</v>
      </c>
      <c r="AS265" s="140">
        <f t="shared" si="137"/>
        <v>2.2605363984674329</v>
      </c>
      <c r="AT265" s="141">
        <f t="shared" si="138"/>
        <v>29.839080459770113</v>
      </c>
      <c r="AU265" s="142">
        <f t="shared" si="139"/>
        <v>1.5012722646310435</v>
      </c>
      <c r="AV265" s="145">
        <f>AW265*AO265/100</f>
        <v>55.707799999999999</v>
      </c>
      <c r="AW265" s="143">
        <f>95-AY265</f>
        <v>94.42</v>
      </c>
      <c r="AX265" s="144">
        <v>0.26679999999999998</v>
      </c>
      <c r="AY265" s="145">
        <v>0.57999999999999996</v>
      </c>
      <c r="AZ265" s="149" t="s">
        <v>487</v>
      </c>
      <c r="BA265" s="204">
        <v>13.82</v>
      </c>
      <c r="BB265" s="205">
        <v>0.17</v>
      </c>
      <c r="BC265" s="148"/>
      <c r="BD265" s="148"/>
      <c r="BE265" s="149"/>
      <c r="BF265" s="149"/>
      <c r="BG265" s="145"/>
      <c r="BH265" s="149"/>
      <c r="BJ265" s="149">
        <v>80.3</v>
      </c>
      <c r="BK265" s="149">
        <v>20</v>
      </c>
      <c r="BL265" s="306">
        <v>4.0149999999999997</v>
      </c>
      <c r="BM265" s="206">
        <v>0.55000000000000004</v>
      </c>
      <c r="BN265" s="153">
        <f t="shared" si="140"/>
        <v>0.93220338983050854</v>
      </c>
      <c r="BO265" s="149" t="s">
        <v>487</v>
      </c>
      <c r="BP265" s="145">
        <v>20.7</v>
      </c>
      <c r="BQ265" s="217">
        <v>46.55</v>
      </c>
      <c r="BR265" s="152"/>
      <c r="BS265" s="153">
        <f t="shared" si="141"/>
        <v>8.25</v>
      </c>
      <c r="BT265" s="152">
        <v>96.1</v>
      </c>
      <c r="BU265" s="218">
        <v>7752.4324324324325</v>
      </c>
      <c r="BV265" s="152">
        <f t="shared" si="143"/>
        <v>3.9000000000000057</v>
      </c>
      <c r="BW265" s="1039">
        <f t="shared" si="144"/>
        <v>25.669350000000001</v>
      </c>
      <c r="BX265" s="152">
        <v>3.36</v>
      </c>
      <c r="BY265" s="145">
        <f>BX265*AP265/100</f>
        <v>0.87695999999999996</v>
      </c>
      <c r="BZ265" s="152">
        <v>4.8899999999999997</v>
      </c>
      <c r="CA265" s="145">
        <f t="shared" si="145"/>
        <v>1.2762900000000001</v>
      </c>
      <c r="CB265" s="152">
        <v>90.1</v>
      </c>
      <c r="CC265" s="145">
        <f t="shared" si="146"/>
        <v>23.516100000000002</v>
      </c>
      <c r="CD265" s="405">
        <v>4.3</v>
      </c>
      <c r="CL265" s="143">
        <f t="shared" si="142"/>
        <v>0.68711656441717794</v>
      </c>
      <c r="CM265" s="145"/>
      <c r="CN265" s="145"/>
      <c r="CO265" s="145"/>
      <c r="CP265" s="148"/>
      <c r="CQ265" s="149"/>
      <c r="CR265" s="149"/>
      <c r="CS265" s="149"/>
      <c r="CT265" s="145"/>
      <c r="CU265" s="145"/>
      <c r="CV265" s="145"/>
      <c r="CW265" s="145"/>
      <c r="CX265" s="145"/>
      <c r="CY265" s="209"/>
      <c r="CZ265" s="145"/>
      <c r="DA265" s="209"/>
      <c r="DB265" s="158" t="s">
        <v>600</v>
      </c>
      <c r="DE265" s="125"/>
      <c r="DF265" s="125"/>
      <c r="DG265" s="125"/>
      <c r="DH265" s="414"/>
      <c r="DI265" s="160" t="s">
        <v>489</v>
      </c>
      <c r="DJ265" s="220" t="s">
        <v>485</v>
      </c>
      <c r="DK265" s="162">
        <v>2</v>
      </c>
      <c r="DL265" s="166"/>
      <c r="DM265" s="166"/>
      <c r="DN265" s="166" t="s">
        <v>618</v>
      </c>
      <c r="DO265" s="166"/>
      <c r="DP265" s="168"/>
      <c r="DQ265" s="166"/>
      <c r="DR265" s="165" t="s">
        <v>490</v>
      </c>
      <c r="DS265" s="125" t="s">
        <v>490</v>
      </c>
      <c r="DT265" s="125">
        <v>826</v>
      </c>
      <c r="DU265" s="125">
        <v>18.8</v>
      </c>
      <c r="DV265" s="125">
        <v>81.2</v>
      </c>
      <c r="DW265" s="125">
        <v>7.5</v>
      </c>
      <c r="DX265" s="125">
        <v>672.6</v>
      </c>
      <c r="DY265" s="125" t="s">
        <v>490</v>
      </c>
      <c r="DZ265" s="125">
        <v>1.66</v>
      </c>
      <c r="EA265" s="125">
        <v>0</v>
      </c>
      <c r="EC265" s="166"/>
      <c r="ED265" s="166" t="s">
        <v>604</v>
      </c>
      <c r="EE265" s="166">
        <v>21</v>
      </c>
      <c r="EF265" s="166"/>
      <c r="EG265" s="166">
        <v>3</v>
      </c>
      <c r="EH265" s="166">
        <v>1</v>
      </c>
      <c r="EI265" s="166">
        <v>165</v>
      </c>
      <c r="EJ265" s="166">
        <v>77</v>
      </c>
      <c r="EK265" s="167">
        <f>EJ265/(EI265*EI265*0.01*0.01)</f>
        <v>28.28282828282828</v>
      </c>
      <c r="EL265" s="166">
        <v>2</v>
      </c>
      <c r="EM265" s="168" t="s">
        <v>490</v>
      </c>
      <c r="EN265" s="166">
        <v>0</v>
      </c>
      <c r="EO265" s="166">
        <v>0</v>
      </c>
      <c r="EP265" s="166">
        <v>1</v>
      </c>
      <c r="EQ265" s="1230">
        <v>43023</v>
      </c>
      <c r="ER265" s="506">
        <v>7834</v>
      </c>
      <c r="ES265" s="409">
        <v>75</v>
      </c>
      <c r="ET265" s="409">
        <v>83147</v>
      </c>
      <c r="EU265" s="200">
        <v>2</v>
      </c>
      <c r="EV265" s="508">
        <v>2217.2533333333336</v>
      </c>
      <c r="EW265" s="581">
        <v>22043</v>
      </c>
      <c r="EX265" s="510">
        <v>587.81333333333339</v>
      </c>
      <c r="EY265" s="511">
        <v>12344.080000000002</v>
      </c>
      <c r="EZ265" s="584"/>
      <c r="FA265" s="578"/>
      <c r="FB265" s="200"/>
      <c r="FC265" s="578"/>
      <c r="FD265" s="672"/>
      <c r="FE265" s="587"/>
      <c r="FF265" s="587"/>
      <c r="FG265" s="673"/>
      <c r="FH265" s="675">
        <v>1.4052080025404889</v>
      </c>
      <c r="FI265" s="675"/>
      <c r="FJ265" s="756">
        <v>826</v>
      </c>
      <c r="FK265" s="1154" t="s">
        <v>485</v>
      </c>
      <c r="FL265" s="133"/>
      <c r="FM265" s="172">
        <v>26.510878323932314</v>
      </c>
      <c r="FN265" s="213">
        <f>EX265/1000</f>
        <v>0.58781333333333341</v>
      </c>
      <c r="FP265" s="172">
        <v>26.510878323932314</v>
      </c>
      <c r="FQ265" s="213">
        <v>0.58781333333333341</v>
      </c>
      <c r="FR265" s="222">
        <f>DT265/EX265</f>
        <v>1.4052080025404889</v>
      </c>
      <c r="FS265" s="222"/>
      <c r="FT265" s="223"/>
      <c r="FU265" s="223"/>
      <c r="FV265" s="223"/>
      <c r="GF265" s="175"/>
      <c r="GJ265" s="125"/>
      <c r="GK265" s="214">
        <v>43125</v>
      </c>
      <c r="GL265" s="1232" t="s">
        <v>497</v>
      </c>
      <c r="GM265" s="1231">
        <f>DATEDIF(EQ265,GK265,"m")</f>
        <v>3</v>
      </c>
      <c r="GN265" s="1147"/>
      <c r="GP265" s="340">
        <v>7.5</v>
      </c>
      <c r="GR265" s="991"/>
      <c r="GS265" s="125"/>
      <c r="GT265" s="991"/>
      <c r="GU265" s="122"/>
      <c r="JD265" s="122"/>
      <c r="JI265" s="991"/>
      <c r="JJ265" s="993"/>
      <c r="JK265" s="993"/>
      <c r="JL265" s="993"/>
      <c r="JM265" s="993"/>
      <c r="JN265" s="993"/>
      <c r="JO265" s="993"/>
      <c r="JP265" s="993"/>
      <c r="JQ265" s="993"/>
      <c r="JR265" s="993"/>
      <c r="JS265" s="993"/>
      <c r="JT265" s="993"/>
      <c r="JU265" s="993"/>
      <c r="JV265" s="993"/>
      <c r="JW265" s="993"/>
      <c r="JX265" s="993"/>
      <c r="JY265" s="993"/>
      <c r="JZ265" s="993"/>
      <c r="KA265" s="993"/>
      <c r="KB265" s="993"/>
      <c r="KC265" s="993"/>
      <c r="KD265" s="993"/>
      <c r="KE265" s="993"/>
      <c r="KF265" s="993"/>
      <c r="KG265" s="993"/>
      <c r="KH265" s="993"/>
      <c r="KI265" s="993"/>
      <c r="KJ265" s="993"/>
      <c r="KK265" s="993"/>
      <c r="KL265" s="993"/>
      <c r="KM265" s="993"/>
      <c r="KN265" s="993"/>
      <c r="KO265" s="993"/>
      <c r="KP265" s="993"/>
      <c r="KQ265" s="993"/>
      <c r="KR265" s="993"/>
      <c r="KS265" s="993"/>
      <c r="KT265" s="993"/>
      <c r="KU265" s="993"/>
      <c r="KV265" s="993"/>
      <c r="KW265" s="993"/>
      <c r="KX265" s="993"/>
      <c r="KY265" s="993"/>
      <c r="KZ265" s="993"/>
      <c r="LA265" s="993"/>
      <c r="LB265" s="993"/>
      <c r="LC265" s="993"/>
      <c r="LD265" s="993"/>
      <c r="LF265" s="122"/>
      <c r="LG265" s="122"/>
      <c r="LH265" s="122"/>
      <c r="LI265" s="122"/>
      <c r="LJ265" s="122"/>
      <c r="LK265" s="122"/>
      <c r="LL265" s="122"/>
      <c r="LM265" s="122"/>
      <c r="LN265" s="122"/>
      <c r="LO265" s="122"/>
      <c r="LP265" s="122"/>
      <c r="LQ265" s="122"/>
    </row>
    <row r="266" spans="1:338" ht="14.45" hidden="1" customHeight="1">
      <c r="A266" s="122">
        <v>61</v>
      </c>
      <c r="B266" s="122">
        <f>COUNTIFS($D$3:D266,D266,$F$3:F266,F266)</f>
        <v>1</v>
      </c>
      <c r="C266" s="184">
        <v>12404</v>
      </c>
      <c r="D266" s="398" t="s">
        <v>1666</v>
      </c>
      <c r="E266" s="188" t="s">
        <v>930</v>
      </c>
      <c r="F266" s="187">
        <v>5751041461</v>
      </c>
      <c r="G266" s="125">
        <f>LEFT(H266,4)-CONCATENATE(IF(LEFT(F266, 2)&lt;MID(H266, 3, 4), 20, 19),LEFT(F266,2))</f>
        <v>63</v>
      </c>
      <c r="H266" s="398" t="s">
        <v>1495</v>
      </c>
      <c r="I266" s="389" t="s">
        <v>1910</v>
      </c>
      <c r="J266" s="504" t="s">
        <v>477</v>
      </c>
      <c r="K266" s="188" t="s">
        <v>478</v>
      </c>
      <c r="L266" s="125">
        <v>15</v>
      </c>
      <c r="M266" s="188">
        <v>2</v>
      </c>
      <c r="N266" s="188" t="s">
        <v>513</v>
      </c>
      <c r="O266" s="125"/>
      <c r="P266" s="125" t="s">
        <v>529</v>
      </c>
      <c r="Q266" s="997"/>
      <c r="R266" s="997"/>
      <c r="S266" s="188"/>
      <c r="T266" s="750"/>
      <c r="U266" s="750"/>
      <c r="V266" s="555" t="s">
        <v>531</v>
      </c>
      <c r="W266" s="535"/>
      <c r="X266" s="557"/>
      <c r="Y266" s="557"/>
      <c r="Z266" s="389"/>
      <c r="AA266" s="125" t="s">
        <v>779</v>
      </c>
      <c r="AB266" s="125"/>
      <c r="AC266" s="1014">
        <v>248</v>
      </c>
      <c r="AD266" s="1014">
        <v>3700</v>
      </c>
      <c r="AE266" s="993"/>
      <c r="AF266" s="993"/>
      <c r="AG266" s="993" t="s">
        <v>1730</v>
      </c>
      <c r="AH266" s="1014">
        <v>250</v>
      </c>
      <c r="AI266"/>
      <c r="AJ266"/>
      <c r="AM266"/>
      <c r="AO266" s="1024">
        <v>62</v>
      </c>
      <c r="AP266" s="137">
        <v>20.8</v>
      </c>
      <c r="AQ266" s="138">
        <v>16.7</v>
      </c>
      <c r="AR266" s="139">
        <f t="shared" si="136"/>
        <v>99.5</v>
      </c>
      <c r="AS266" s="140">
        <f t="shared" si="137"/>
        <v>2.9807692307692308</v>
      </c>
      <c r="AT266" s="141">
        <f t="shared" si="138"/>
        <v>49.778846153846153</v>
      </c>
      <c r="AU266" s="142">
        <f t="shared" si="139"/>
        <v>1.6533333333333333</v>
      </c>
      <c r="AV266" s="143">
        <f>AW266*AO266/100</f>
        <v>57.220799999999997</v>
      </c>
      <c r="AW266" s="143">
        <f>97-AY266-(CD266*100/AO266)</f>
        <v>92.291612903225811</v>
      </c>
      <c r="AX266" s="144">
        <v>1.3392000000000002</v>
      </c>
      <c r="AY266" s="143">
        <v>2.16</v>
      </c>
      <c r="AZ266" s="122" t="s">
        <v>487</v>
      </c>
      <c r="BA266" s="204">
        <v>19.899999999999999</v>
      </c>
      <c r="BB266" s="147" t="s">
        <v>487</v>
      </c>
      <c r="BC266" s="153">
        <v>1.49</v>
      </c>
      <c r="BD266" s="153"/>
      <c r="BE266" s="145"/>
      <c r="BF266" s="143"/>
      <c r="BG266" s="149">
        <v>8014</v>
      </c>
      <c r="BH266" s="233">
        <v>486</v>
      </c>
      <c r="BI266" s="234">
        <v>1.83</v>
      </c>
      <c r="BJ266" s="143">
        <v>50.6</v>
      </c>
      <c r="BK266" s="122">
        <v>49.4</v>
      </c>
      <c r="BL266" s="150">
        <f>BJ266/BK266</f>
        <v>1.0242914979757085</v>
      </c>
      <c r="BM266" s="206">
        <v>4.3099999999999996</v>
      </c>
      <c r="BN266" s="153">
        <f t="shared" si="140"/>
        <v>6.9516129032258052</v>
      </c>
      <c r="BO266" s="122" t="s">
        <v>487</v>
      </c>
      <c r="BP266" s="122">
        <v>21.9</v>
      </c>
      <c r="BQ266" s="234">
        <v>20.339999999999996</v>
      </c>
      <c r="BR266" s="174">
        <v>21276</v>
      </c>
      <c r="BS266" s="153">
        <f t="shared" si="141"/>
        <v>59.85</v>
      </c>
      <c r="BT266" s="158">
        <v>86.4</v>
      </c>
      <c r="BU266" s="158">
        <v>4266</v>
      </c>
      <c r="BV266" s="153">
        <f t="shared" si="143"/>
        <v>13.599999999999994</v>
      </c>
      <c r="BW266" s="1039">
        <f t="shared" si="144"/>
        <v>20.6648</v>
      </c>
      <c r="BX266" s="158">
        <v>5.85</v>
      </c>
      <c r="BY266" s="145">
        <f>BX266*AP266/100</f>
        <v>1.2167999999999999</v>
      </c>
      <c r="BZ266" s="158">
        <v>54</v>
      </c>
      <c r="CA266" s="145">
        <f t="shared" si="145"/>
        <v>11.232000000000001</v>
      </c>
      <c r="CB266" s="158">
        <v>39.5</v>
      </c>
      <c r="CC266" s="145">
        <f t="shared" si="146"/>
        <v>8.2160000000000011</v>
      </c>
      <c r="CD266" s="145">
        <v>1.58</v>
      </c>
      <c r="CE266" s="151">
        <v>96.5</v>
      </c>
      <c r="CF266" s="235">
        <v>6623.4</v>
      </c>
      <c r="CG266" s="151">
        <v>97</v>
      </c>
      <c r="CH266" s="235">
        <v>4838.4000000000005</v>
      </c>
      <c r="CI266" s="151">
        <v>76.5</v>
      </c>
      <c r="CJ266" s="151">
        <v>87.4</v>
      </c>
      <c r="CK266" s="235">
        <v>3547.6</v>
      </c>
      <c r="CL266" s="157">
        <f t="shared" si="142"/>
        <v>0.10833333333333332</v>
      </c>
      <c r="CM266" s="145"/>
      <c r="CN266" s="145"/>
      <c r="CO266" s="145"/>
      <c r="CP266" s="153"/>
      <c r="CQ266" s="145">
        <v>9.9</v>
      </c>
      <c r="CR266" s="143"/>
      <c r="CS266" s="143"/>
      <c r="CT266" s="145"/>
      <c r="CU266" s="236"/>
      <c r="CV266" s="236"/>
      <c r="CW266" s="145"/>
      <c r="CX266" s="145"/>
      <c r="CZ266" s="145"/>
      <c r="DB266" s="237" t="s">
        <v>301</v>
      </c>
      <c r="DC266" s="238"/>
      <c r="DD266" s="239" t="s">
        <v>578</v>
      </c>
      <c r="DE266" s="125"/>
      <c r="DF266" s="125"/>
      <c r="DG266" s="125"/>
      <c r="DH266" s="414"/>
      <c r="DI266" s="125" t="s">
        <v>515</v>
      </c>
      <c r="DJ266" s="361" t="s">
        <v>485</v>
      </c>
      <c r="DK266" s="166">
        <v>2</v>
      </c>
      <c r="DL266" s="166"/>
      <c r="DM266" s="166" t="s">
        <v>1736</v>
      </c>
      <c r="DN266" s="164">
        <v>0</v>
      </c>
      <c r="DO266" s="166">
        <v>1</v>
      </c>
      <c r="DP266" s="1303">
        <v>43837</v>
      </c>
      <c r="DQ266" s="166"/>
      <c r="DR266" s="165" t="s">
        <v>490</v>
      </c>
      <c r="DS266" s="125" t="s">
        <v>490</v>
      </c>
      <c r="DT266" s="125">
        <v>507</v>
      </c>
      <c r="DU266" s="125">
        <v>35.299999999999997</v>
      </c>
      <c r="DV266" s="125">
        <v>64.7</v>
      </c>
      <c r="DW266" s="125" t="s">
        <v>490</v>
      </c>
      <c r="DX266" s="125" t="s">
        <v>490</v>
      </c>
      <c r="DY266" s="125" t="s">
        <v>490</v>
      </c>
      <c r="DZ266" s="125" t="s">
        <v>490</v>
      </c>
      <c r="EA266" s="125">
        <v>0</v>
      </c>
      <c r="EC266" s="242"/>
      <c r="ED266" s="242"/>
      <c r="EE266" s="166">
        <v>15</v>
      </c>
      <c r="EF266" s="166">
        <v>20</v>
      </c>
      <c r="EG266" s="166">
        <v>2</v>
      </c>
      <c r="EH266" s="166">
        <v>1</v>
      </c>
      <c r="EI266" s="166">
        <v>167</v>
      </c>
      <c r="EJ266" s="166">
        <v>94</v>
      </c>
      <c r="EK266" s="167">
        <v>33.700000000000003</v>
      </c>
      <c r="EL266" s="374">
        <v>1</v>
      </c>
      <c r="EM266" s="166"/>
      <c r="EN266" s="166"/>
      <c r="EO266" s="166"/>
      <c r="EP266" s="242"/>
      <c r="EQ266" s="176"/>
      <c r="ER266" s="559">
        <v>12404</v>
      </c>
      <c r="ES266" s="560">
        <v>75</v>
      </c>
      <c r="ET266" s="560">
        <v>38617</v>
      </c>
      <c r="EU266" s="560">
        <v>8000</v>
      </c>
      <c r="EV266" s="560">
        <v>40560</v>
      </c>
      <c r="EW266" s="561">
        <v>3357</v>
      </c>
      <c r="EX266" s="562">
        <f>EW266/EU266*EV266/ES266</f>
        <v>226.93320000000003</v>
      </c>
      <c r="EY266" s="563">
        <f>L266*EX266</f>
        <v>3403.9980000000005</v>
      </c>
      <c r="EZ266" s="441"/>
      <c r="FA266" s="175"/>
      <c r="FB266" s="175"/>
      <c r="FC266" s="175"/>
      <c r="FD266" s="564"/>
      <c r="FE266" s="565"/>
      <c r="FF266" s="565"/>
      <c r="FG266" s="566"/>
      <c r="FH266" s="567"/>
      <c r="FI266" s="518"/>
      <c r="FJ266" s="519"/>
      <c r="FK266" s="1017"/>
      <c r="FL266" s="133"/>
      <c r="FM266" s="122"/>
      <c r="FN266" s="213">
        <f>AC266/1000</f>
        <v>0.248</v>
      </c>
      <c r="FP266" s="141">
        <f>EW266*100/ET266</f>
        <v>8.6930626408058629</v>
      </c>
      <c r="FQ266" s="247">
        <f>EX266/1000</f>
        <v>0.22693320000000003</v>
      </c>
      <c r="FR266" s="170">
        <f>DT266/EX266</f>
        <v>2.2341376228775691</v>
      </c>
      <c r="FS266" s="170"/>
      <c r="FW266" s="125">
        <v>0</v>
      </c>
      <c r="FX266" s="125">
        <v>3</v>
      </c>
      <c r="FY266" s="125">
        <v>1</v>
      </c>
      <c r="GA266" s="188">
        <v>1</v>
      </c>
      <c r="GB266" s="389" t="s">
        <v>1911</v>
      </c>
      <c r="GC266" s="183" t="s">
        <v>1912</v>
      </c>
      <c r="GD266" s="125">
        <v>1</v>
      </c>
      <c r="GE266" s="419">
        <v>43902</v>
      </c>
      <c r="GF266" s="389" t="s">
        <v>756</v>
      </c>
      <c r="GI266" s="183" t="s">
        <v>1913</v>
      </c>
      <c r="GJ266" s="1320">
        <f t="shared" ref="GJ266:GJ272" si="147">DATEDIF(DP266,GK266,"m")</f>
        <v>1</v>
      </c>
      <c r="GK266" s="1305">
        <v>43881</v>
      </c>
      <c r="GL266" s="1305" t="s">
        <v>1238</v>
      </c>
      <c r="GM266" s="177"/>
      <c r="GN266" s="1147"/>
      <c r="GP266" s="179">
        <v>0.31821653760376023</v>
      </c>
      <c r="GR266" s="991"/>
      <c r="GS266" s="125"/>
      <c r="GT266" s="414"/>
      <c r="HI266" s="991"/>
      <c r="HJ266" s="991"/>
      <c r="HK266" s="991"/>
      <c r="HL266" s="991"/>
      <c r="HM266" s="991"/>
      <c r="HN266" s="991"/>
      <c r="HO266" s="1022"/>
      <c r="HP266" s="1022"/>
      <c r="HQ266" s="991"/>
      <c r="HR266" s="991"/>
      <c r="HS266" s="991"/>
      <c r="HT266" s="991"/>
      <c r="HU266" s="991"/>
      <c r="HV266" s="991"/>
      <c r="HW266" s="991"/>
      <c r="HX266" s="991"/>
      <c r="HY266" s="991"/>
      <c r="HZ266" s="991"/>
      <c r="IA266" s="991"/>
      <c r="IB266" s="1022"/>
      <c r="IC266" s="991"/>
      <c r="ID266" s="991"/>
      <c r="IE266" s="991"/>
      <c r="IF266" s="991"/>
      <c r="IG266" s="991"/>
      <c r="IH266" s="991"/>
      <c r="II266" s="991"/>
      <c r="IJ266" s="991"/>
      <c r="IK266" s="1022"/>
      <c r="IL266" s="991"/>
      <c r="IM266" s="991"/>
      <c r="IN266" s="1022"/>
      <c r="IO266" s="991"/>
      <c r="IP266" s="991"/>
      <c r="IQ266" s="991"/>
      <c r="IR266" s="991"/>
      <c r="IS266" s="991"/>
      <c r="IT266" s="1022"/>
      <c r="IU266" s="991"/>
      <c r="IV266" s="991"/>
      <c r="IW266" s="991"/>
      <c r="IX266" s="991"/>
      <c r="IY266" s="991"/>
      <c r="IZ266" s="991"/>
      <c r="JA266" s="991"/>
      <c r="JB266" s="991"/>
      <c r="JC266" s="991"/>
      <c r="JD266" s="991"/>
      <c r="JE266" s="991"/>
      <c r="JF266" s="991"/>
      <c r="JG266" s="125"/>
      <c r="JH266" s="125"/>
      <c r="JI266" s="125"/>
      <c r="JJ266" s="993"/>
      <c r="JK266" s="993"/>
      <c r="JL266" s="993"/>
      <c r="JM266" s="993"/>
      <c r="JN266" s="993"/>
      <c r="JO266" s="993"/>
      <c r="JP266" s="993"/>
      <c r="JQ266" s="993"/>
      <c r="JR266" s="993"/>
      <c r="JS266" s="993"/>
      <c r="JT266" s="993"/>
      <c r="JU266" s="993"/>
      <c r="JV266" s="993"/>
      <c r="JW266" s="993"/>
      <c r="JX266" s="993"/>
      <c r="JY266" s="993"/>
      <c r="JZ266" s="993"/>
      <c r="KA266" s="993"/>
      <c r="KB266" s="993"/>
      <c r="KC266" s="993"/>
      <c r="KD266" s="993"/>
      <c r="KE266" s="993"/>
      <c r="KF266" s="993"/>
      <c r="KG266" s="993"/>
      <c r="KH266" s="993"/>
      <c r="KI266" s="993"/>
      <c r="KJ266" s="993"/>
      <c r="KK266" s="993"/>
      <c r="KL266" s="993"/>
      <c r="KM266" s="993"/>
      <c r="KN266" s="993"/>
      <c r="KO266" s="993"/>
      <c r="KP266" s="993"/>
      <c r="KQ266" s="993"/>
      <c r="KR266" s="993"/>
      <c r="KS266" s="993"/>
      <c r="KT266" s="993"/>
      <c r="KU266" s="993"/>
      <c r="KV266" s="993"/>
      <c r="KW266" s="993"/>
      <c r="KX266" s="993"/>
      <c r="KY266" s="993"/>
      <c r="KZ266" s="993"/>
      <c r="LA266" s="993"/>
      <c r="LB266" s="993"/>
      <c r="LC266" s="993"/>
      <c r="LD266" s="993"/>
      <c r="LE266" s="125"/>
      <c r="LF266" s="175"/>
      <c r="LG266" s="175"/>
      <c r="LH266" s="175"/>
      <c r="LI266" s="175"/>
      <c r="LJ266" s="175"/>
      <c r="LK266" s="175"/>
      <c r="LL266" s="175"/>
      <c r="LM266" s="175"/>
      <c r="LN266" s="175"/>
      <c r="LO266" s="175"/>
      <c r="LP266" s="175"/>
      <c r="LQ266" s="175"/>
      <c r="LR266" s="175"/>
      <c r="LS266" s="175"/>
      <c r="LT266" s="175"/>
      <c r="LU266" s="175"/>
      <c r="LV266" s="175"/>
      <c r="LW266" s="175"/>
      <c r="LX266" s="175"/>
      <c r="LY266" s="183"/>
      <c r="LZ266" s="183"/>
    </row>
    <row r="267" spans="1:338" ht="14.45" hidden="1" customHeight="1">
      <c r="A267" s="991">
        <v>259</v>
      </c>
      <c r="B267" s="122">
        <v>1</v>
      </c>
      <c r="C267" s="184">
        <v>11516</v>
      </c>
      <c r="D267" s="398" t="s">
        <v>1793</v>
      </c>
      <c r="E267" s="188" t="s">
        <v>1794</v>
      </c>
      <c r="F267" s="187">
        <v>6008271885</v>
      </c>
      <c r="G267" s="125">
        <v>59</v>
      </c>
      <c r="H267" s="398" t="s">
        <v>1866</v>
      </c>
      <c r="I267" s="1095" t="s">
        <v>1743</v>
      </c>
      <c r="J267" s="504" t="s">
        <v>477</v>
      </c>
      <c r="K267" s="188" t="s">
        <v>478</v>
      </c>
      <c r="L267" s="125">
        <v>35</v>
      </c>
      <c r="M267" s="188">
        <v>10</v>
      </c>
      <c r="N267" s="188" t="s">
        <v>490</v>
      </c>
      <c r="O267" s="125"/>
      <c r="P267" s="125" t="s">
        <v>1686</v>
      </c>
      <c r="Q267" s="997"/>
      <c r="R267" s="997"/>
      <c r="S267" s="535"/>
      <c r="T267" s="545" t="s">
        <v>1867</v>
      </c>
      <c r="U267" s="545"/>
      <c r="V267" s="763" t="s">
        <v>1477</v>
      </c>
      <c r="W267" s="750"/>
      <c r="X267" s="535"/>
      <c r="Y267" s="547"/>
      <c r="Z267" s="389"/>
      <c r="AA267" s="125" t="s">
        <v>1508</v>
      </c>
      <c r="AB267" s="125"/>
      <c r="AC267" s="1014">
        <v>3631</v>
      </c>
      <c r="AD267" s="1014">
        <v>127000</v>
      </c>
      <c r="AE267" s="993"/>
      <c r="AF267" s="993"/>
      <c r="AG267" s="993" t="s">
        <v>1868</v>
      </c>
      <c r="AH267" s="1014">
        <v>10000</v>
      </c>
      <c r="AI267" s="1095" t="s">
        <v>1869</v>
      </c>
      <c r="AJ267" s="991"/>
      <c r="AK267" s="1014"/>
      <c r="AL267" s="991"/>
      <c r="AM267" s="991"/>
      <c r="AN267" s="991"/>
      <c r="AO267" s="1024">
        <v>6.8</v>
      </c>
      <c r="AP267" s="1026">
        <v>7</v>
      </c>
      <c r="AQ267" s="1027">
        <v>85.6</v>
      </c>
      <c r="AR267" s="139">
        <f t="shared" si="136"/>
        <v>99.399999999999991</v>
      </c>
      <c r="AS267" s="140">
        <f t="shared" si="137"/>
        <v>0.97142857142857142</v>
      </c>
      <c r="AT267" s="141">
        <f t="shared" si="138"/>
        <v>83.154285714285706</v>
      </c>
      <c r="AU267" s="142">
        <f t="shared" si="139"/>
        <v>7.3434125269978404E-2</v>
      </c>
      <c r="AV267" s="143">
        <v>6.079200000000001</v>
      </c>
      <c r="AW267" s="143">
        <f>95-AY267</f>
        <v>89.4</v>
      </c>
      <c r="AX267" s="1032">
        <v>0.38079999999999997</v>
      </c>
      <c r="AY267" s="1030">
        <v>5.6</v>
      </c>
      <c r="AZ267" s="991" t="s">
        <v>487</v>
      </c>
      <c r="BA267" s="146">
        <v>16.8</v>
      </c>
      <c r="BB267" s="147" t="s">
        <v>487</v>
      </c>
      <c r="BC267" s="1050">
        <v>2.6</v>
      </c>
      <c r="BD267" s="1050"/>
      <c r="BE267" s="991"/>
      <c r="BF267" s="991"/>
      <c r="BG267" s="233">
        <v>7807.5</v>
      </c>
      <c r="BH267" s="991">
        <v>749</v>
      </c>
      <c r="BI267" s="234">
        <v>2.2200000000000002</v>
      </c>
      <c r="BJ267" s="991">
        <v>85.6</v>
      </c>
      <c r="BK267" s="991">
        <v>14.1</v>
      </c>
      <c r="BL267" s="1045">
        <f>BJ267/BK267</f>
        <v>6.0709219858156027</v>
      </c>
      <c r="BM267" s="1046">
        <v>0.3</v>
      </c>
      <c r="BN267" s="153">
        <f t="shared" si="140"/>
        <v>4.4117647058823533</v>
      </c>
      <c r="BO267" s="991" t="s">
        <v>487</v>
      </c>
      <c r="BP267" s="991">
        <v>20.9</v>
      </c>
      <c r="BQ267" s="147">
        <v>37.1</v>
      </c>
      <c r="BR267" s="1050">
        <v>38990</v>
      </c>
      <c r="BS267" s="153">
        <f t="shared" si="141"/>
        <v>71.2</v>
      </c>
      <c r="BT267" s="1050">
        <v>94.9</v>
      </c>
      <c r="BU267" s="1050">
        <v>15384</v>
      </c>
      <c r="BV267" s="1039">
        <f t="shared" si="143"/>
        <v>5.0999999999999943</v>
      </c>
      <c r="BW267" s="1039">
        <f t="shared" si="144"/>
        <v>6.8179999999999996</v>
      </c>
      <c r="BX267" s="1050">
        <v>30.5</v>
      </c>
      <c r="BY267" s="1020">
        <f>BX267*AP267/100</f>
        <v>2.1349999999999998</v>
      </c>
      <c r="BZ267" s="1050">
        <v>40.700000000000003</v>
      </c>
      <c r="CA267" s="1020">
        <f t="shared" si="145"/>
        <v>2.8490000000000002</v>
      </c>
      <c r="CB267" s="1050">
        <v>26.2</v>
      </c>
      <c r="CC267" s="1020">
        <f t="shared" si="146"/>
        <v>1.8340000000000001</v>
      </c>
      <c r="CD267" s="1039">
        <v>0.16</v>
      </c>
      <c r="CE267" s="1054">
        <v>89.9</v>
      </c>
      <c r="CF267" s="1054">
        <v>9332</v>
      </c>
      <c r="CG267" s="1054">
        <v>90.2</v>
      </c>
      <c r="CH267" s="1054">
        <v>7138</v>
      </c>
      <c r="CI267" s="1054">
        <v>72</v>
      </c>
      <c r="CJ267" s="1054">
        <v>85.9</v>
      </c>
      <c r="CK267" s="1054">
        <v>7203</v>
      </c>
      <c r="CL267" s="143">
        <f t="shared" si="142"/>
        <v>0.74938574938574931</v>
      </c>
      <c r="CM267" s="1020"/>
      <c r="CN267" s="145"/>
      <c r="CO267" s="145"/>
      <c r="CP267" s="1050"/>
      <c r="CQ267" s="991"/>
      <c r="CR267" s="991"/>
      <c r="CS267" s="991"/>
      <c r="CT267" s="1039">
        <v>57.8</v>
      </c>
      <c r="CU267" s="1039">
        <v>19.899999999999999</v>
      </c>
      <c r="CV267" s="153"/>
      <c r="CW267" s="145"/>
      <c r="CX267" s="1020"/>
      <c r="CY267" s="992"/>
      <c r="CZ267" s="145">
        <v>0.27</v>
      </c>
      <c r="DA267" s="1061">
        <v>6</v>
      </c>
      <c r="DB267" s="1062" t="s">
        <v>508</v>
      </c>
      <c r="DC267" s="1063" t="s">
        <v>1869</v>
      </c>
      <c r="DD267" s="1064" t="s">
        <v>740</v>
      </c>
      <c r="DE267" s="125"/>
      <c r="DF267" s="125"/>
      <c r="DG267" s="125"/>
      <c r="DH267" s="414"/>
      <c r="DI267" s="423" t="s">
        <v>489</v>
      </c>
      <c r="DJ267" s="211" t="s">
        <v>507</v>
      </c>
      <c r="DK267" s="166">
        <v>2</v>
      </c>
      <c r="DL267" s="166"/>
      <c r="DM267" s="166" t="s">
        <v>1744</v>
      </c>
      <c r="DN267" s="164">
        <v>1</v>
      </c>
      <c r="DO267" s="166">
        <v>1</v>
      </c>
      <c r="DP267" s="1303">
        <v>43642</v>
      </c>
      <c r="DQ267" s="166"/>
      <c r="DR267" s="165">
        <v>34.299999999999997</v>
      </c>
      <c r="DS267" s="125">
        <v>22.7</v>
      </c>
      <c r="DT267" s="125">
        <v>7337</v>
      </c>
      <c r="DU267" s="125">
        <v>85.6</v>
      </c>
      <c r="DV267" s="125">
        <v>14.4</v>
      </c>
      <c r="DW267" s="125">
        <v>16.899999999999999</v>
      </c>
      <c r="DX267" s="125">
        <v>43362</v>
      </c>
      <c r="DY267" s="125" t="s">
        <v>490</v>
      </c>
      <c r="DZ267" s="125">
        <v>6.8</v>
      </c>
      <c r="EA267" s="125">
        <v>0</v>
      </c>
      <c r="EB267" s="991"/>
      <c r="EC267" s="166">
        <v>0</v>
      </c>
      <c r="ED267" s="166"/>
      <c r="EE267" s="166">
        <v>35</v>
      </c>
      <c r="EF267" s="166">
        <v>70</v>
      </c>
      <c r="EG267" s="163">
        <v>3</v>
      </c>
      <c r="EH267" s="166">
        <v>0</v>
      </c>
      <c r="EI267" s="166">
        <v>167</v>
      </c>
      <c r="EJ267" s="166">
        <v>117</v>
      </c>
      <c r="EK267" s="167">
        <v>42</v>
      </c>
      <c r="EL267" s="374">
        <v>1</v>
      </c>
      <c r="EM267" s="166"/>
      <c r="EN267" s="166">
        <v>0</v>
      </c>
      <c r="EO267" s="166">
        <v>2</v>
      </c>
      <c r="EP267" s="242"/>
      <c r="EQ267" s="176"/>
      <c r="ER267" s="559">
        <v>11516</v>
      </c>
      <c r="ES267" s="560">
        <v>75</v>
      </c>
      <c r="ET267" s="560">
        <v>466675</v>
      </c>
      <c r="EU267" s="560">
        <v>4000</v>
      </c>
      <c r="EV267" s="560">
        <v>38220</v>
      </c>
      <c r="EW267" s="561">
        <v>31359</v>
      </c>
      <c r="EX267" s="562">
        <f>EW267/EU267*EV267/ES267</f>
        <v>3995.1365999999998</v>
      </c>
      <c r="EY267" s="563">
        <f>L267*EX267</f>
        <v>139829.78099999999</v>
      </c>
      <c r="EZ267" s="441"/>
      <c r="FA267" s="175"/>
      <c r="FB267" s="175"/>
      <c r="FC267" s="175"/>
      <c r="FD267" s="564"/>
      <c r="FE267" s="565"/>
      <c r="FF267" s="565"/>
      <c r="FG267" s="566"/>
      <c r="FH267" s="614"/>
      <c r="FI267" s="518"/>
      <c r="FJ267" s="519"/>
      <c r="FK267" s="1017"/>
      <c r="FL267" s="133"/>
      <c r="FM267" s="122"/>
      <c r="FN267" s="1087">
        <f>AC267/1000</f>
        <v>3.6309999999999998</v>
      </c>
      <c r="FO267" s="1009"/>
      <c r="FP267" s="1029">
        <f>EW267*100/ET267</f>
        <v>6.7196657202549952</v>
      </c>
      <c r="FQ267" s="1089">
        <f>EX267/1000</f>
        <v>3.9951365999999999</v>
      </c>
      <c r="FR267" s="1090"/>
      <c r="FS267" s="222"/>
      <c r="FT267" s="223"/>
      <c r="FU267" s="223"/>
      <c r="FV267" s="223"/>
      <c r="FW267" s="125">
        <v>1</v>
      </c>
      <c r="FX267" s="125">
        <v>3</v>
      </c>
      <c r="FY267" s="125">
        <v>0</v>
      </c>
      <c r="GA267" s="125">
        <v>1</v>
      </c>
      <c r="GB267" s="389" t="s">
        <v>1870</v>
      </c>
      <c r="GC267" s="183" t="s">
        <v>1871</v>
      </c>
      <c r="GD267" s="125">
        <v>1</v>
      </c>
      <c r="GE267" s="389" t="s">
        <v>1872</v>
      </c>
      <c r="GF267" s="389" t="s">
        <v>1873</v>
      </c>
      <c r="GG267" s="125">
        <v>1</v>
      </c>
      <c r="GI267" s="183" t="s">
        <v>1874</v>
      </c>
      <c r="GJ267" s="1320">
        <f t="shared" si="147"/>
        <v>1</v>
      </c>
      <c r="GK267" s="1305">
        <v>43692</v>
      </c>
      <c r="GL267" s="1305" t="s">
        <v>1238</v>
      </c>
      <c r="GM267" s="177"/>
      <c r="GN267" s="1147"/>
      <c r="GP267" s="340">
        <v>16.899999999999999</v>
      </c>
      <c r="GR267" s="991"/>
      <c r="GS267" s="991"/>
      <c r="GT267" s="991"/>
      <c r="GU267" s="122"/>
      <c r="HI267" s="991"/>
      <c r="HJ267" s="991"/>
      <c r="HK267" s="991"/>
      <c r="HL267" s="991"/>
      <c r="HM267" s="991"/>
      <c r="HN267" s="991"/>
      <c r="HO267" s="1022"/>
      <c r="HP267" s="1022"/>
      <c r="HQ267" s="991"/>
      <c r="HR267" s="991"/>
      <c r="HS267" s="991"/>
      <c r="HT267" s="991"/>
      <c r="HU267" s="991"/>
      <c r="HV267" s="991"/>
      <c r="HW267" s="991"/>
      <c r="HX267" s="991"/>
      <c r="HY267" s="991"/>
      <c r="HZ267" s="991"/>
      <c r="IA267" s="991"/>
      <c r="IB267" s="1022"/>
      <c r="IC267" s="991"/>
      <c r="ID267" s="991"/>
      <c r="IE267" s="991"/>
      <c r="IF267" s="991"/>
      <c r="IG267" s="991"/>
      <c r="IH267" s="991"/>
      <c r="II267" s="991"/>
      <c r="IJ267" s="991"/>
      <c r="IK267" s="1022"/>
      <c r="IL267" s="991"/>
      <c r="IM267" s="991"/>
      <c r="IN267" s="1022"/>
      <c r="IO267" s="991"/>
      <c r="IP267" s="991"/>
      <c r="IQ267" s="991"/>
      <c r="IR267" s="991"/>
      <c r="IS267" s="991"/>
      <c r="IT267" s="1022"/>
      <c r="IU267" s="991"/>
      <c r="IV267" s="991"/>
      <c r="IW267" s="991"/>
      <c r="IX267" s="991"/>
      <c r="IY267" s="991"/>
      <c r="IZ267" s="991"/>
      <c r="JA267" s="991"/>
      <c r="JB267" s="991"/>
      <c r="JC267" s="991"/>
      <c r="JD267" s="991"/>
      <c r="JE267" s="991"/>
      <c r="JF267" s="991"/>
      <c r="JG267" s="125"/>
      <c r="JH267" s="125"/>
      <c r="JI267" s="125"/>
      <c r="JJ267" s="993"/>
      <c r="JK267" s="993"/>
      <c r="JL267" s="993"/>
      <c r="JM267" s="993"/>
      <c r="JN267" s="993"/>
      <c r="JO267" s="993"/>
      <c r="JP267" s="993"/>
      <c r="JQ267" s="993"/>
      <c r="JR267" s="993"/>
      <c r="JS267" s="993"/>
      <c r="JT267" s="993"/>
      <c r="JU267" s="993"/>
      <c r="JV267" s="993"/>
      <c r="JW267" s="993"/>
      <c r="JX267" s="993"/>
      <c r="JY267" s="993"/>
      <c r="JZ267" s="993"/>
      <c r="KA267" s="993"/>
      <c r="KB267" s="993"/>
      <c r="KC267" s="993"/>
      <c r="KD267" s="993"/>
      <c r="KE267" s="993"/>
      <c r="KF267" s="993"/>
      <c r="KG267" s="993"/>
      <c r="KH267" s="993"/>
      <c r="KI267" s="993"/>
      <c r="KJ267" s="993"/>
      <c r="KK267" s="993"/>
      <c r="KL267" s="993"/>
      <c r="KM267" s="993"/>
      <c r="KN267" s="993"/>
      <c r="KO267" s="993"/>
      <c r="KP267" s="993"/>
      <c r="KQ267" s="993"/>
      <c r="KR267" s="993"/>
      <c r="KS267" s="993"/>
      <c r="KT267" s="993"/>
      <c r="KU267" s="993"/>
      <c r="KV267" s="993"/>
      <c r="KW267" s="993"/>
      <c r="KX267" s="993"/>
      <c r="KY267" s="993"/>
      <c r="KZ267" s="993"/>
      <c r="LA267" s="993"/>
      <c r="LB267" s="993"/>
      <c r="LC267" s="993"/>
      <c r="LD267" s="993"/>
      <c r="LE267" s="125"/>
      <c r="LF267" s="125"/>
      <c r="LG267" s="125"/>
      <c r="LH267" s="125"/>
      <c r="LI267" s="125"/>
      <c r="LJ267" s="125"/>
      <c r="LK267" s="125"/>
      <c r="LL267" s="125"/>
      <c r="LM267" s="125"/>
      <c r="LN267" s="125"/>
      <c r="LO267" s="125"/>
      <c r="LP267" s="125"/>
      <c r="LQ267" s="125"/>
      <c r="LR267" s="175"/>
      <c r="LS267" s="175"/>
      <c r="LT267" s="175"/>
      <c r="LU267" s="175"/>
      <c r="LV267" s="175"/>
      <c r="LW267" s="175"/>
      <c r="LX267" s="175"/>
      <c r="LY267" s="183"/>
      <c r="LZ267" s="183"/>
    </row>
    <row r="268" spans="1:338" ht="14.45" hidden="1" customHeight="1">
      <c r="A268" s="122">
        <v>67</v>
      </c>
      <c r="B268" s="122">
        <f>COUNTIFS($D$3:D268,D268,$F$3:F268,F268)</f>
        <v>1</v>
      </c>
      <c r="C268" s="184">
        <v>10334</v>
      </c>
      <c r="D268" s="398" t="s">
        <v>1523</v>
      </c>
      <c r="E268" s="188" t="s">
        <v>823</v>
      </c>
      <c r="F268" s="187">
        <v>510411006</v>
      </c>
      <c r="G268" s="125">
        <f>LEFT(H268,4)-CONCATENATE(19,LEFT(F268,2))</f>
        <v>68</v>
      </c>
      <c r="H268" s="398" t="s">
        <v>1813</v>
      </c>
      <c r="I268" s="572" t="s">
        <v>1514</v>
      </c>
      <c r="J268" s="504" t="s">
        <v>477</v>
      </c>
      <c r="K268" s="188" t="s">
        <v>478</v>
      </c>
      <c r="L268" s="188">
        <v>4</v>
      </c>
      <c r="M268" s="188">
        <v>9</v>
      </c>
      <c r="N268" s="125" t="s">
        <v>513</v>
      </c>
      <c r="O268" s="125"/>
      <c r="P268" s="188" t="s">
        <v>922</v>
      </c>
      <c r="Q268" s="991"/>
      <c r="R268" s="991"/>
      <c r="S268" s="530" t="s">
        <v>598</v>
      </c>
      <c r="T268" s="530" t="s">
        <v>523</v>
      </c>
      <c r="U268" s="530" t="s">
        <v>484</v>
      </c>
      <c r="V268" s="609" t="s">
        <v>599</v>
      </c>
      <c r="W268" s="530" t="s">
        <v>506</v>
      </c>
      <c r="X268" s="611" t="s">
        <v>484</v>
      </c>
      <c r="Y268" s="611" t="s">
        <v>484</v>
      </c>
      <c r="Z268" s="389" t="s">
        <v>550</v>
      </c>
      <c r="AA268" s="125"/>
      <c r="AB268" s="352"/>
      <c r="AC268" s="1015">
        <v>53000</v>
      </c>
      <c r="AD268" s="1016">
        <v>530</v>
      </c>
      <c r="AE268" s="991"/>
      <c r="AF268" s="991"/>
      <c r="AG268" s="1018" t="s">
        <v>1727</v>
      </c>
      <c r="AH268" s="1015">
        <v>400</v>
      </c>
      <c r="AK268" s="122"/>
      <c r="AM268" s="362"/>
      <c r="AN268" s="363"/>
      <c r="AO268" s="1024">
        <v>42.4</v>
      </c>
      <c r="AP268" s="137">
        <v>7.4</v>
      </c>
      <c r="AQ268" s="138">
        <v>49</v>
      </c>
      <c r="AR268" s="139">
        <f t="shared" si="136"/>
        <v>98.8</v>
      </c>
      <c r="AS268" s="140">
        <f t="shared" si="137"/>
        <v>5.7297297297297289</v>
      </c>
      <c r="AT268" s="141">
        <f t="shared" si="138"/>
        <v>280.75675675675672</v>
      </c>
      <c r="AU268" s="142">
        <f t="shared" si="139"/>
        <v>0.75177304964539005</v>
      </c>
      <c r="AV268" s="353">
        <v>37.778399999999998</v>
      </c>
      <c r="AW268" s="143">
        <f>95-AY268</f>
        <v>89.1</v>
      </c>
      <c r="AX268" s="144">
        <v>2.5015999999999998</v>
      </c>
      <c r="AY268" s="364">
        <v>5.9</v>
      </c>
      <c r="AZ268" s="354" t="s">
        <v>487</v>
      </c>
      <c r="BA268" s="365">
        <v>21</v>
      </c>
      <c r="BB268" s="355">
        <v>0.03</v>
      </c>
      <c r="BC268" s="357"/>
      <c r="BD268" s="357"/>
      <c r="BE268" s="357"/>
      <c r="BF268" s="357"/>
      <c r="BG268" s="145"/>
      <c r="BH268" s="135">
        <v>453.97760754272247</v>
      </c>
      <c r="BI268" s="261">
        <v>1.53</v>
      </c>
      <c r="BJ268" s="122">
        <v>63.2</v>
      </c>
      <c r="BK268" s="145">
        <v>37.299999999999997</v>
      </c>
      <c r="BL268" s="150">
        <f>BJ268/BK268</f>
        <v>1.6943699731903488</v>
      </c>
      <c r="BM268" s="206">
        <v>0.4</v>
      </c>
      <c r="BN268" s="153">
        <f t="shared" si="140"/>
        <v>0.94339622641509435</v>
      </c>
      <c r="BO268" s="149" t="s">
        <v>487</v>
      </c>
      <c r="BP268" s="143">
        <v>31.950000000000003</v>
      </c>
      <c r="BQ268" s="359">
        <v>58.48</v>
      </c>
      <c r="BR268" s="174">
        <v>35052.619047619046</v>
      </c>
      <c r="BS268" s="153">
        <f t="shared" si="141"/>
        <v>14</v>
      </c>
      <c r="BT268" s="149">
        <v>91.4</v>
      </c>
      <c r="BU268" s="174">
        <v>7379.636363636364</v>
      </c>
      <c r="BV268" s="153">
        <f t="shared" si="143"/>
        <v>8.5999999999999943</v>
      </c>
      <c r="BW268" s="1039">
        <f t="shared" si="144"/>
        <v>6.1724087431694006</v>
      </c>
      <c r="BX268" s="145">
        <v>5.5</v>
      </c>
      <c r="BY268" s="145">
        <f>BX268*AP268/(CB268+BZ268+BX268+BV268)</f>
        <v>0.44480874316939895</v>
      </c>
      <c r="BZ268" s="145">
        <v>8.5</v>
      </c>
      <c r="CA268" s="145">
        <f t="shared" si="145"/>
        <v>0.629</v>
      </c>
      <c r="CB268" s="145">
        <v>68.900000000000006</v>
      </c>
      <c r="CC268" s="145">
        <f t="shared" si="146"/>
        <v>5.0986000000000011</v>
      </c>
      <c r="CD268" s="366">
        <v>0.36</v>
      </c>
      <c r="CJ268" s="264">
        <v>31.8</v>
      </c>
      <c r="CK268" s="265">
        <v>3826.090909090909</v>
      </c>
      <c r="CL268" s="143">
        <f t="shared" si="142"/>
        <v>0.6470588235294118</v>
      </c>
      <c r="CM268" s="145"/>
      <c r="CN268" s="145"/>
      <c r="CO268" s="145"/>
      <c r="CP268" s="357"/>
      <c r="CQ268" s="357"/>
      <c r="CR268" s="357"/>
      <c r="CS268" s="357"/>
      <c r="CT268" s="145">
        <v>21.06</v>
      </c>
      <c r="CU268" s="145"/>
      <c r="CV268" s="145"/>
      <c r="CW268" s="172"/>
      <c r="CX268" s="172"/>
      <c r="CY268" s="143"/>
      <c r="CZ268" s="145"/>
      <c r="DA268" s="209">
        <v>3</v>
      </c>
      <c r="DB268" s="149" t="s">
        <v>1237</v>
      </c>
      <c r="DC268" s="122"/>
      <c r="DD268" s="266" t="s">
        <v>1814</v>
      </c>
      <c r="DE268" s="125"/>
      <c r="DF268" s="125"/>
      <c r="DG268" s="398"/>
      <c r="DH268" s="414"/>
      <c r="DI268" s="125" t="s">
        <v>489</v>
      </c>
      <c r="DJ268" s="267" t="s">
        <v>1727</v>
      </c>
      <c r="DK268" s="166">
        <v>2</v>
      </c>
      <c r="DL268" s="166"/>
      <c r="DM268" s="166"/>
      <c r="DN268" s="166" t="s">
        <v>686</v>
      </c>
      <c r="DO268" s="166">
        <v>1</v>
      </c>
      <c r="DP268" s="1303">
        <v>43437</v>
      </c>
      <c r="DQ268" s="166"/>
      <c r="DR268" s="165">
        <v>2.2999999999999998</v>
      </c>
      <c r="DS268" s="125">
        <v>2.2000000000000002</v>
      </c>
      <c r="DT268" s="125">
        <v>761</v>
      </c>
      <c r="DU268" s="125">
        <v>47.3</v>
      </c>
      <c r="DV268" s="125">
        <v>52.7</v>
      </c>
      <c r="DW268" s="125">
        <v>0.7</v>
      </c>
      <c r="DX268" s="125">
        <v>733</v>
      </c>
      <c r="DY268" s="125" t="s">
        <v>490</v>
      </c>
      <c r="DZ268" s="125">
        <v>4.03</v>
      </c>
      <c r="EA268" s="125">
        <v>0</v>
      </c>
      <c r="EC268" s="166" t="s">
        <v>618</v>
      </c>
      <c r="ED268" s="166"/>
      <c r="EE268" s="166">
        <v>4</v>
      </c>
      <c r="EF268" s="166"/>
      <c r="EG268" s="166"/>
      <c r="EH268" s="166"/>
      <c r="EI268" s="166"/>
      <c r="EJ268" s="166"/>
      <c r="EK268" s="166"/>
      <c r="EL268" s="166">
        <v>0</v>
      </c>
      <c r="EM268" s="166"/>
      <c r="EN268" s="166">
        <v>2</v>
      </c>
      <c r="EO268" s="166">
        <v>2</v>
      </c>
      <c r="EP268" s="316"/>
      <c r="EQ268" s="176"/>
      <c r="ER268" s="628">
        <v>10334</v>
      </c>
      <c r="ES268" s="507">
        <v>72</v>
      </c>
      <c r="ET268" s="409">
        <v>2624536</v>
      </c>
      <c r="EU268" s="409">
        <v>2</v>
      </c>
      <c r="EV268" s="508">
        <f>ET268/ES268*EU268</f>
        <v>72903.777777777781</v>
      </c>
      <c r="EW268" s="509">
        <v>8943</v>
      </c>
      <c r="EX268" s="510">
        <f>EW268/ES268*EU268</f>
        <v>248.41666666666666</v>
      </c>
      <c r="EY268" s="511">
        <f>L268*EX268</f>
        <v>993.66666666666663</v>
      </c>
      <c r="EZ268" s="512">
        <v>32</v>
      </c>
      <c r="FA268" s="619">
        <v>58764</v>
      </c>
      <c r="FB268" s="410">
        <v>400</v>
      </c>
      <c r="FC268" s="564"/>
      <c r="FD268" s="620">
        <f>FA268/EZ268</f>
        <v>1836.375</v>
      </c>
      <c r="FE268" s="514">
        <f>FB268*FD268/1000</f>
        <v>734.55</v>
      </c>
      <c r="FF268" s="515">
        <f>EY268/FE268</f>
        <v>1.3527556553899214</v>
      </c>
      <c r="FG268" s="566"/>
      <c r="FH268" s="527"/>
      <c r="FI268" s="531"/>
      <c r="FJ268" s="540"/>
      <c r="FK268" s="991"/>
      <c r="FL268" s="133"/>
      <c r="FM268" s="172">
        <f>EW268*100/ET268</f>
        <v>0.34074594518802559</v>
      </c>
      <c r="FN268" s="213">
        <f>EX268/1000</f>
        <v>0.24841666666666665</v>
      </c>
      <c r="FP268" s="172">
        <v>0.34074594518802559</v>
      </c>
      <c r="FQ268" s="213">
        <v>0.24841666666666665</v>
      </c>
      <c r="FR268" s="222">
        <f>DT268/EX268</f>
        <v>3.0634015431063402</v>
      </c>
      <c r="FS268" s="222"/>
      <c r="FT268" s="223"/>
      <c r="FU268" s="223"/>
      <c r="FV268" s="223"/>
      <c r="GF268" s="175"/>
      <c r="GJ268" s="1320">
        <f t="shared" si="147"/>
        <v>2</v>
      </c>
      <c r="GK268" s="1305">
        <v>43517</v>
      </c>
      <c r="GL268" s="1305" t="s">
        <v>1238</v>
      </c>
      <c r="GM268" s="177"/>
      <c r="GN268" s="1147"/>
      <c r="GP268" s="340">
        <v>0.7</v>
      </c>
      <c r="GR268" s="991"/>
      <c r="GS268" s="991"/>
      <c r="GT268" s="991"/>
      <c r="GU268" s="122"/>
      <c r="HI268" s="991"/>
      <c r="HJ268" s="991"/>
      <c r="HK268" s="991"/>
      <c r="HL268" s="991"/>
      <c r="HM268" s="991"/>
      <c r="HN268" s="991"/>
      <c r="HO268" s="1022"/>
      <c r="HP268" s="1022"/>
      <c r="HQ268" s="991"/>
      <c r="HR268" s="991"/>
      <c r="HS268" s="991"/>
      <c r="HT268" s="991"/>
      <c r="HU268" s="991"/>
      <c r="HV268" s="991"/>
      <c r="HW268" s="991"/>
      <c r="HX268" s="991"/>
      <c r="HY268" s="991"/>
      <c r="HZ268" s="991"/>
      <c r="IA268" s="991"/>
      <c r="IB268" s="1022"/>
      <c r="IC268" s="991"/>
      <c r="ID268" s="991"/>
      <c r="IE268" s="991"/>
      <c r="IF268" s="991"/>
      <c r="IG268" s="991"/>
      <c r="IH268" s="991"/>
      <c r="II268" s="991"/>
      <c r="IJ268" s="991"/>
      <c r="IK268" s="1022"/>
      <c r="IL268" s="991"/>
      <c r="IM268" s="991"/>
      <c r="IN268" s="1022"/>
      <c r="IO268" s="991"/>
      <c r="IP268" s="991"/>
      <c r="IQ268" s="991"/>
      <c r="IR268" s="991"/>
      <c r="IS268" s="991"/>
      <c r="IT268" s="1022"/>
      <c r="IU268" s="991"/>
      <c r="IV268" s="991"/>
      <c r="IW268" s="991"/>
      <c r="IX268" s="991"/>
      <c r="IY268" s="991"/>
      <c r="IZ268" s="991"/>
      <c r="JA268" s="991"/>
      <c r="JB268" s="991"/>
      <c r="JC268" s="991"/>
      <c r="JD268" s="991"/>
      <c r="JE268" s="991"/>
      <c r="JF268" s="991"/>
      <c r="JG268" s="125"/>
      <c r="JH268" s="125"/>
      <c r="JI268" s="125"/>
      <c r="JJ268" s="993"/>
      <c r="JK268" s="993"/>
      <c r="JL268" s="993"/>
      <c r="JM268" s="993"/>
      <c r="JN268" s="993"/>
      <c r="JO268" s="993"/>
      <c r="JP268" s="993"/>
      <c r="JQ268" s="993"/>
      <c r="JR268" s="993"/>
      <c r="JS268" s="993"/>
      <c r="JT268" s="993"/>
      <c r="JU268" s="993"/>
      <c r="JV268" s="993"/>
      <c r="JW268" s="993"/>
      <c r="JX268" s="993"/>
      <c r="JY268" s="993"/>
      <c r="JZ268" s="993"/>
      <c r="KA268" s="993"/>
      <c r="KB268" s="993"/>
      <c r="KC268" s="993"/>
      <c r="KD268" s="993"/>
      <c r="KE268" s="993"/>
      <c r="KF268" s="993"/>
      <c r="KG268" s="993"/>
      <c r="KH268" s="993"/>
      <c r="KI268" s="993"/>
      <c r="KJ268" s="993"/>
      <c r="KK268" s="993"/>
      <c r="KL268" s="993"/>
      <c r="KM268" s="993"/>
      <c r="KN268" s="993"/>
      <c r="KO268" s="993"/>
      <c r="KP268" s="993"/>
      <c r="KQ268" s="993"/>
      <c r="KR268" s="993"/>
      <c r="KS268" s="993"/>
      <c r="KT268" s="993"/>
      <c r="KU268" s="993"/>
      <c r="KV268" s="993"/>
      <c r="KW268" s="993"/>
      <c r="KX268" s="993"/>
      <c r="KY268" s="993"/>
      <c r="KZ268" s="993"/>
      <c r="LA268" s="993"/>
      <c r="LB268" s="993"/>
      <c r="LC268" s="993"/>
      <c r="LD268" s="993"/>
      <c r="LE268" s="125"/>
      <c r="LF268" s="125"/>
      <c r="LG268" s="125"/>
      <c r="LH268" s="125"/>
      <c r="LI268" s="125"/>
      <c r="LJ268" s="125"/>
      <c r="LK268" s="125"/>
      <c r="LL268" s="125"/>
      <c r="LM268" s="125"/>
      <c r="LN268" s="125"/>
      <c r="LO268" s="125"/>
      <c r="LP268" s="125"/>
      <c r="LQ268" s="125"/>
      <c r="LR268" s="175"/>
      <c r="LS268" s="175"/>
      <c r="LT268" s="175"/>
      <c r="LU268" s="175"/>
      <c r="LV268" s="175"/>
      <c r="LW268" s="175"/>
      <c r="LX268" s="175"/>
      <c r="LY268" s="183"/>
      <c r="LZ268" s="183"/>
    </row>
    <row r="269" spans="1:338" ht="14.45" hidden="1" customHeight="1">
      <c r="A269" s="122">
        <v>216</v>
      </c>
      <c r="B269" s="122">
        <f>COUNTIFS($D$3:D269,D269,$F$3:F269,F269)</f>
        <v>1</v>
      </c>
      <c r="C269" s="184">
        <v>11135</v>
      </c>
      <c r="D269" s="398" t="s">
        <v>1793</v>
      </c>
      <c r="E269" s="188" t="s">
        <v>621</v>
      </c>
      <c r="F269" s="187">
        <v>490126224</v>
      </c>
      <c r="G269" s="125">
        <v>70</v>
      </c>
      <c r="H269" s="398" t="s">
        <v>1844</v>
      </c>
      <c r="I269" s="389" t="s">
        <v>1845</v>
      </c>
      <c r="J269" s="504" t="s">
        <v>477</v>
      </c>
      <c r="K269" s="188" t="s">
        <v>478</v>
      </c>
      <c r="L269" s="125">
        <v>6</v>
      </c>
      <c r="M269" s="188" t="s">
        <v>713</v>
      </c>
      <c r="N269" s="188" t="s">
        <v>490</v>
      </c>
      <c r="O269" s="125"/>
      <c r="P269" s="125" t="s">
        <v>963</v>
      </c>
      <c r="Q269" s="997"/>
      <c r="R269" s="997"/>
      <c r="S269" s="535"/>
      <c r="T269" s="535"/>
      <c r="U269" s="535"/>
      <c r="V269" s="763" t="s">
        <v>964</v>
      </c>
      <c r="W269" s="750"/>
      <c r="X269" s="535"/>
      <c r="Y269" s="547"/>
      <c r="Z269" s="389" t="s">
        <v>550</v>
      </c>
      <c r="AA269" s="125" t="s">
        <v>1196</v>
      </c>
      <c r="AB269" s="125"/>
      <c r="AC269" s="1014">
        <v>712.3</v>
      </c>
      <c r="AD269" s="1014">
        <v>4200</v>
      </c>
      <c r="AE269" s="993"/>
      <c r="AF269" s="993"/>
      <c r="AG269" s="993" t="s">
        <v>485</v>
      </c>
      <c r="AH269" s="1014">
        <v>350</v>
      </c>
      <c r="AI269" t="s">
        <v>1846</v>
      </c>
      <c r="AO269" s="1024">
        <v>4.4000000000000004</v>
      </c>
      <c r="AP269" s="137">
        <v>13.1</v>
      </c>
      <c r="AQ269" s="138">
        <v>81.2</v>
      </c>
      <c r="AR269" s="139">
        <f t="shared" si="136"/>
        <v>98.7</v>
      </c>
      <c r="AS269" s="140">
        <f t="shared" si="137"/>
        <v>0.33587786259541991</v>
      </c>
      <c r="AT269" s="141">
        <f t="shared" si="138"/>
        <v>27.273282442748098</v>
      </c>
      <c r="AU269" s="142">
        <f t="shared" si="139"/>
        <v>4.6659597030752918E-2</v>
      </c>
      <c r="AV269" s="143">
        <v>4.1140000000000008</v>
      </c>
      <c r="AW269" s="143">
        <f>95-AY269</f>
        <v>93.5</v>
      </c>
      <c r="AX269" s="144">
        <v>6.6000000000000003E-2</v>
      </c>
      <c r="AY269" s="143">
        <v>1.5</v>
      </c>
      <c r="AZ269" s="122" t="s">
        <v>487</v>
      </c>
      <c r="BA269" s="204">
        <v>37.31543624161074</v>
      </c>
      <c r="BB269" s="147" t="s">
        <v>487</v>
      </c>
      <c r="BC269" s="158">
        <v>0.5</v>
      </c>
      <c r="BG269" s="149">
        <v>9929</v>
      </c>
      <c r="BH269" s="122" t="s">
        <v>487</v>
      </c>
      <c r="BI269" s="234" t="s">
        <v>487</v>
      </c>
      <c r="BJ269" s="122">
        <v>38.5</v>
      </c>
      <c r="BK269" s="122">
        <v>61.5</v>
      </c>
      <c r="BL269" s="150">
        <f>BJ269/BK269</f>
        <v>0.62601626016260159</v>
      </c>
      <c r="BM269" s="206">
        <v>0.1</v>
      </c>
      <c r="BN269" s="153">
        <f t="shared" si="140"/>
        <v>2.2727272727272725</v>
      </c>
      <c r="BO269" s="122" t="s">
        <v>487</v>
      </c>
      <c r="BP269" s="122">
        <v>35.799999999999997</v>
      </c>
      <c r="BQ269" s="147">
        <v>40</v>
      </c>
      <c r="BR269" s="158">
        <v>21411</v>
      </c>
      <c r="BS269" s="153">
        <f t="shared" si="141"/>
        <v>77.900000000000006</v>
      </c>
      <c r="BT269" s="158">
        <v>93.8</v>
      </c>
      <c r="BU269" s="158">
        <v>17246</v>
      </c>
      <c r="BV269" s="153">
        <f t="shared" si="143"/>
        <v>6.2000000000000028</v>
      </c>
      <c r="BW269" s="1039">
        <f t="shared" si="144"/>
        <v>12.851100000000001</v>
      </c>
      <c r="BX269" s="158">
        <v>48.7</v>
      </c>
      <c r="BY269" s="145">
        <f>BX269*AP269/100</f>
        <v>6.3797000000000006</v>
      </c>
      <c r="BZ269" s="158">
        <v>29.2</v>
      </c>
      <c r="CA269" s="145">
        <f t="shared" si="145"/>
        <v>3.8251999999999997</v>
      </c>
      <c r="CB269" s="158">
        <v>20.2</v>
      </c>
      <c r="CC269" s="145">
        <f t="shared" si="146"/>
        <v>2.6461999999999999</v>
      </c>
      <c r="CD269" s="153">
        <v>0.2</v>
      </c>
      <c r="CE269" s="151"/>
      <c r="CF269" s="151"/>
      <c r="CG269" s="151"/>
      <c r="CH269" s="151"/>
      <c r="CI269" s="151"/>
      <c r="CJ269" s="151"/>
      <c r="CK269" s="151"/>
      <c r="CL269" s="143">
        <f t="shared" si="142"/>
        <v>1.6678082191780823</v>
      </c>
      <c r="CM269" s="145"/>
      <c r="CN269" s="145"/>
      <c r="CO269" s="145"/>
      <c r="CT269" s="145">
        <v>75.400000000000006</v>
      </c>
      <c r="CU269" s="236"/>
      <c r="CV269" s="236"/>
      <c r="CW269" s="145"/>
      <c r="CX269" s="145"/>
      <c r="CZ269" s="145"/>
      <c r="DA269" s="209">
        <v>5</v>
      </c>
      <c r="DB269" s="237" t="s">
        <v>508</v>
      </c>
      <c r="DC269" s="383"/>
      <c r="DD269" s="239" t="s">
        <v>1815</v>
      </c>
      <c r="DE269" s="125"/>
      <c r="DF269" s="125"/>
      <c r="DG269" s="125"/>
      <c r="DH269" s="414"/>
      <c r="DI269" s="125" t="s">
        <v>489</v>
      </c>
      <c r="DJ269" s="211" t="s">
        <v>507</v>
      </c>
      <c r="DK269" s="166">
        <v>2</v>
      </c>
      <c r="DL269" s="166"/>
      <c r="DM269" s="166" t="s">
        <v>1845</v>
      </c>
      <c r="DN269" s="163" t="s">
        <v>516</v>
      </c>
      <c r="DO269" s="166">
        <v>1</v>
      </c>
      <c r="DP269" s="1303">
        <v>43543</v>
      </c>
      <c r="DQ269" s="166"/>
      <c r="DR269" s="165" t="s">
        <v>490</v>
      </c>
      <c r="DS269" s="125" t="s">
        <v>490</v>
      </c>
      <c r="DT269" s="125">
        <v>997</v>
      </c>
      <c r="DU269" s="125">
        <v>61.2</v>
      </c>
      <c r="DV269" s="125">
        <v>38.799999999999997</v>
      </c>
      <c r="DW269" s="125" t="s">
        <v>490</v>
      </c>
      <c r="DX269" s="125" t="s">
        <v>490</v>
      </c>
      <c r="DY269" s="125" t="s">
        <v>490</v>
      </c>
      <c r="DZ269" s="125" t="s">
        <v>490</v>
      </c>
      <c r="EA269" s="125">
        <v>0</v>
      </c>
      <c r="EC269" s="242"/>
      <c r="ED269" s="242"/>
      <c r="EE269" s="166">
        <v>6</v>
      </c>
      <c r="EF269" s="166">
        <v>80</v>
      </c>
      <c r="EG269" s="166">
        <v>3</v>
      </c>
      <c r="EH269" s="166">
        <v>1</v>
      </c>
      <c r="EI269" s="166">
        <v>176</v>
      </c>
      <c r="EJ269" s="166">
        <v>106</v>
      </c>
      <c r="EK269" s="167">
        <f>EJ269/(EI269*EI269*0.01*0.01)</f>
        <v>34.220041322314053</v>
      </c>
      <c r="EL269" s="166">
        <v>2</v>
      </c>
      <c r="EM269" s="166"/>
      <c r="EN269" s="166">
        <v>3</v>
      </c>
      <c r="EO269" s="166">
        <v>2</v>
      </c>
      <c r="EP269" s="242"/>
      <c r="EQ269" s="176"/>
      <c r="ER269" s="559">
        <v>11135</v>
      </c>
      <c r="ES269" s="560">
        <v>75</v>
      </c>
      <c r="ET269" s="560">
        <v>10880</v>
      </c>
      <c r="EU269" s="560">
        <v>4000</v>
      </c>
      <c r="EV269" s="560">
        <v>38220</v>
      </c>
      <c r="EW269" s="561">
        <v>5587</v>
      </c>
      <c r="EX269" s="562">
        <f>EW269/EU269*EV269/ES269</f>
        <v>711.78379999999993</v>
      </c>
      <c r="EY269" s="563">
        <f>L269*EX269</f>
        <v>4270.7027999999991</v>
      </c>
      <c r="EZ269" s="441"/>
      <c r="FA269" s="175"/>
      <c r="FB269" s="175"/>
      <c r="FC269" s="175"/>
      <c r="FD269" s="564"/>
      <c r="FE269" s="565"/>
      <c r="FF269" s="565"/>
      <c r="FG269" s="566"/>
      <c r="FH269" s="614"/>
      <c r="FI269" s="518"/>
      <c r="FJ269" s="519"/>
      <c r="FK269" s="1017"/>
      <c r="FL269" s="133"/>
      <c r="FM269" s="122"/>
      <c r="FN269" s="213">
        <f>AC269/1000</f>
        <v>0.71229999999999993</v>
      </c>
      <c r="FP269" s="141">
        <f>EW269*100/ET269</f>
        <v>51.351102941176471</v>
      </c>
      <c r="FQ269" s="247">
        <f>EX269/1000</f>
        <v>0.71178379999999997</v>
      </c>
      <c r="FR269" s="222"/>
      <c r="FS269" s="174">
        <v>50</v>
      </c>
      <c r="FT269" s="223" t="s">
        <v>536</v>
      </c>
      <c r="FU269" s="223"/>
      <c r="FV269" s="223"/>
      <c r="FW269" s="166">
        <v>0</v>
      </c>
      <c r="FX269" s="166">
        <v>4</v>
      </c>
      <c r="FY269" s="166">
        <v>1</v>
      </c>
      <c r="FZ269" s="345" t="s">
        <v>1411</v>
      </c>
      <c r="GA269" s="166"/>
      <c r="GB269" s="166"/>
      <c r="GC269" s="166"/>
      <c r="GD269" s="166">
        <v>1</v>
      </c>
      <c r="GE269" s="166"/>
      <c r="GF269" s="345" t="s">
        <v>1847</v>
      </c>
      <c r="GG269" s="166">
        <v>0</v>
      </c>
      <c r="GH269" s="345">
        <v>0</v>
      </c>
      <c r="GI269" s="345" t="s">
        <v>1848</v>
      </c>
      <c r="GJ269" s="1320">
        <f t="shared" si="147"/>
        <v>3</v>
      </c>
      <c r="GK269" s="1305">
        <v>43636</v>
      </c>
      <c r="GL269" s="1305" t="s">
        <v>1238</v>
      </c>
      <c r="GM269" s="177"/>
      <c r="GN269" s="1210" t="s">
        <v>1849</v>
      </c>
      <c r="GO269" s="348">
        <v>3.01579329</v>
      </c>
      <c r="GP269" s="348">
        <v>2.7173145074278406</v>
      </c>
      <c r="GQ269" s="349">
        <v>0.3414425849999993</v>
      </c>
      <c r="GR269" s="1087"/>
      <c r="GS269" s="1087"/>
      <c r="GT269" s="1087"/>
      <c r="GU269" s="122"/>
      <c r="HI269" s="991"/>
      <c r="HJ269" s="991"/>
      <c r="HK269" s="991"/>
      <c r="HL269" s="991"/>
      <c r="HM269" s="991"/>
      <c r="HN269" s="991"/>
      <c r="HO269" s="1022"/>
      <c r="HP269" s="1022"/>
      <c r="HQ269" s="991"/>
      <c r="HR269" s="991"/>
      <c r="HS269" s="991"/>
      <c r="HT269" s="991"/>
      <c r="HU269" s="991"/>
      <c r="HV269" s="991"/>
      <c r="HW269" s="991"/>
      <c r="HX269" s="991"/>
      <c r="HY269" s="991"/>
      <c r="HZ269" s="991"/>
      <c r="IA269" s="991"/>
      <c r="IB269" s="1022"/>
      <c r="IC269" s="991"/>
      <c r="ID269" s="991"/>
      <c r="IE269" s="991"/>
      <c r="IF269" s="991"/>
      <c r="IG269" s="991"/>
      <c r="IH269" s="991"/>
      <c r="II269" s="991"/>
      <c r="IJ269" s="991"/>
      <c r="IK269" s="1022"/>
      <c r="IL269" s="991"/>
      <c r="IM269" s="991"/>
      <c r="IN269" s="1022"/>
      <c r="IO269" s="991"/>
      <c r="IP269" s="991"/>
      <c r="IQ269" s="991"/>
      <c r="IR269" s="991"/>
      <c r="IS269" s="991"/>
      <c r="IT269" s="1022"/>
      <c r="IU269" s="991"/>
      <c r="IV269" s="991"/>
      <c r="IW269" s="991"/>
      <c r="IX269" s="991"/>
      <c r="IY269" s="991"/>
      <c r="IZ269" s="991"/>
      <c r="JA269" s="991"/>
      <c r="JB269" s="991"/>
      <c r="JC269" s="991"/>
      <c r="JD269" s="991"/>
      <c r="JE269" s="991"/>
      <c r="JF269" s="991"/>
      <c r="JG269" s="125"/>
      <c r="JH269" s="125"/>
      <c r="JI269" s="125"/>
      <c r="JJ269" s="1050" t="s">
        <v>487</v>
      </c>
      <c r="JK269" s="1050" t="s">
        <v>487</v>
      </c>
      <c r="JL269" s="1050" t="s">
        <v>487</v>
      </c>
      <c r="JM269" s="1050" t="s">
        <v>487</v>
      </c>
      <c r="JN269" s="1050" t="s">
        <v>487</v>
      </c>
      <c r="JO269" s="1050" t="s">
        <v>487</v>
      </c>
      <c r="JP269" s="1214">
        <v>4270.7027999999991</v>
      </c>
      <c r="JQ269" s="1051">
        <f>LD269*JP269/100</f>
        <v>486.86011919999987</v>
      </c>
      <c r="JR269" s="1050"/>
      <c r="JS269" s="1050"/>
      <c r="JT269" s="1050"/>
      <c r="JU269" s="1050"/>
      <c r="JV269" s="1050"/>
      <c r="JW269" s="1050"/>
      <c r="JX269" s="1050"/>
      <c r="JY269" s="1216">
        <v>5</v>
      </c>
      <c r="JZ269" s="1039"/>
      <c r="KA269" s="1039"/>
      <c r="KB269" s="1050"/>
      <c r="KC269" s="1039">
        <v>81.900000000000006</v>
      </c>
      <c r="KD269" s="1039">
        <v>91.8</v>
      </c>
      <c r="KE269" s="1050">
        <v>4703</v>
      </c>
      <c r="KF269" s="1050">
        <v>2.85</v>
      </c>
      <c r="KG269" s="1050">
        <v>3303</v>
      </c>
      <c r="KH269" s="1050">
        <v>81.5</v>
      </c>
      <c r="KI269" s="1050">
        <v>3553</v>
      </c>
      <c r="KJ269" s="1050">
        <v>2.75</v>
      </c>
      <c r="KK269" s="1050">
        <v>15807</v>
      </c>
      <c r="KL269" s="1050">
        <v>95.1</v>
      </c>
      <c r="KM269" s="1050">
        <v>3364</v>
      </c>
      <c r="KN269" s="1050">
        <v>93.9</v>
      </c>
      <c r="KO269" s="1050">
        <v>8414</v>
      </c>
      <c r="KP269" s="1039">
        <v>4.5199999999999996</v>
      </c>
      <c r="KQ269" s="1050">
        <v>7.08</v>
      </c>
      <c r="KR269" s="1050"/>
      <c r="KS269" s="1050"/>
      <c r="KT269" s="1050"/>
      <c r="KU269" s="1050"/>
      <c r="KV269" s="1050"/>
      <c r="KW269" s="1050"/>
      <c r="KX269" s="1050"/>
      <c r="KY269" s="1050"/>
      <c r="KZ269" s="1050"/>
      <c r="LA269" s="1050"/>
      <c r="LB269" s="1050"/>
      <c r="LC269" s="1050"/>
      <c r="LD269" s="1050">
        <v>11.4</v>
      </c>
      <c r="LE269" s="125"/>
      <c r="LF269" s="125"/>
      <c r="LG269" s="125"/>
      <c r="LH269" s="125"/>
      <c r="LI269" s="125"/>
      <c r="LJ269" s="125"/>
      <c r="LK269" s="125"/>
      <c r="LL269" s="125"/>
      <c r="LM269" s="125"/>
      <c r="LN269" s="125"/>
      <c r="LO269" s="125"/>
      <c r="LP269" s="125"/>
      <c r="LQ269" s="125"/>
      <c r="LR269" s="175"/>
      <c r="LS269" s="175"/>
      <c r="LT269" s="175"/>
      <c r="LU269" s="175"/>
      <c r="LV269" s="175"/>
      <c r="LW269" s="175"/>
      <c r="LX269" s="175"/>
      <c r="LY269" s="183"/>
      <c r="LZ269" s="183"/>
    </row>
    <row r="270" spans="1:338" ht="14.45" hidden="1" customHeight="1">
      <c r="A270" s="122">
        <v>218</v>
      </c>
      <c r="B270" s="122">
        <f>COUNTIFS($D$3:D270,D270,$F$3:F270,F270)</f>
        <v>1</v>
      </c>
      <c r="C270" s="184">
        <v>13386</v>
      </c>
      <c r="D270" s="398" t="s">
        <v>1934</v>
      </c>
      <c r="E270" s="188" t="s">
        <v>959</v>
      </c>
      <c r="F270" s="187">
        <v>505922006</v>
      </c>
      <c r="G270" s="125">
        <f>LEFT(H270,4)-CONCATENATE(IF(LEFT(F270, 2)&lt;MID(H270, 3, 4), 20, 19),LEFT(F270,2))</f>
        <v>70</v>
      </c>
      <c r="H270" s="398" t="s">
        <v>1935</v>
      </c>
      <c r="I270" s="389" t="s">
        <v>1936</v>
      </c>
      <c r="J270" s="504" t="s">
        <v>477</v>
      </c>
      <c r="K270" s="188" t="s">
        <v>478</v>
      </c>
      <c r="L270" s="125">
        <v>10</v>
      </c>
      <c r="M270" s="188" t="s">
        <v>1937</v>
      </c>
      <c r="N270" s="188" t="s">
        <v>513</v>
      </c>
      <c r="O270" s="125"/>
      <c r="P270" s="125" t="s">
        <v>1510</v>
      </c>
      <c r="Q270" s="997"/>
      <c r="R270" s="997"/>
      <c r="S270" s="188"/>
      <c r="T270" s="750"/>
      <c r="U270" s="750"/>
      <c r="V270" s="760" t="s">
        <v>1515</v>
      </c>
      <c r="W270" s="535"/>
      <c r="X270" s="557"/>
      <c r="Y270" s="557"/>
      <c r="Z270" s="389"/>
      <c r="AA270" s="125" t="s">
        <v>779</v>
      </c>
      <c r="AB270" s="125"/>
      <c r="AC270" s="1014">
        <v>2859</v>
      </c>
      <c r="AD270" s="1014">
        <v>28000</v>
      </c>
      <c r="AE270" s="993"/>
      <c r="AF270" s="993"/>
      <c r="AG270" s="993" t="s">
        <v>1938</v>
      </c>
      <c r="AH270" s="1014">
        <v>4000</v>
      </c>
      <c r="AI270"/>
      <c r="AJ270"/>
      <c r="AM270"/>
      <c r="AO270" s="1024">
        <v>12</v>
      </c>
      <c r="AP270" s="137">
        <v>3.8</v>
      </c>
      <c r="AQ270" s="138">
        <v>83.8</v>
      </c>
      <c r="AR270" s="139">
        <f t="shared" si="136"/>
        <v>99.6</v>
      </c>
      <c r="AS270" s="140">
        <f t="shared" si="137"/>
        <v>3.1578947368421053</v>
      </c>
      <c r="AT270" s="141">
        <f t="shared" si="138"/>
        <v>264.63157894736844</v>
      </c>
      <c r="AU270" s="142">
        <f t="shared" si="139"/>
        <v>0.13698630136986303</v>
      </c>
      <c r="AV270" s="143">
        <f>AW270*AO270/100</f>
        <v>10.322339999999999</v>
      </c>
      <c r="AW270" s="143">
        <f>98-AY270-(CD270*100/AO270)</f>
        <v>86.019499999999994</v>
      </c>
      <c r="AX270" s="144">
        <v>1.43</v>
      </c>
      <c r="AY270" s="143">
        <f>AX270*100/AO270</f>
        <v>11.916666666666666</v>
      </c>
      <c r="AZ270" s="122" t="s">
        <v>487</v>
      </c>
      <c r="BA270" s="204">
        <v>3.21</v>
      </c>
      <c r="BB270" s="147" t="s">
        <v>487</v>
      </c>
      <c r="BC270" s="153">
        <v>1.7</v>
      </c>
      <c r="BD270" s="153"/>
      <c r="BE270" s="143"/>
      <c r="BF270" s="143"/>
      <c r="BG270" s="233">
        <v>10036.666666666666</v>
      </c>
      <c r="BH270" s="233">
        <v>428.83720930232562</v>
      </c>
      <c r="BI270" s="234">
        <v>0.2</v>
      </c>
      <c r="BJ270" s="143">
        <v>64.7</v>
      </c>
      <c r="BK270" s="122">
        <v>35.299999999999997</v>
      </c>
      <c r="BL270" s="150">
        <f>BJ270/BK270</f>
        <v>1.8328611898017</v>
      </c>
      <c r="BM270" s="206">
        <v>0.23</v>
      </c>
      <c r="BN270" s="153">
        <f t="shared" si="140"/>
        <v>1.9166666666666667</v>
      </c>
      <c r="BO270" s="122" t="s">
        <v>487</v>
      </c>
      <c r="BP270" s="143">
        <v>8.8699999999999992</v>
      </c>
      <c r="BQ270" s="234">
        <v>8.0324999999999989</v>
      </c>
      <c r="BR270" s="158">
        <v>21768</v>
      </c>
      <c r="BS270" s="153">
        <f t="shared" si="141"/>
        <v>60.900000000000006</v>
      </c>
      <c r="BT270" s="158">
        <v>93.4</v>
      </c>
      <c r="BU270" s="158">
        <v>9418</v>
      </c>
      <c r="BV270" s="153">
        <f t="shared" si="143"/>
        <v>6.5999999999999943</v>
      </c>
      <c r="BW270" s="1039">
        <f t="shared" si="144"/>
        <v>3.7771999999999997</v>
      </c>
      <c r="BX270" s="149">
        <v>3.2</v>
      </c>
      <c r="BY270" s="145">
        <f>BX270*AP270/100</f>
        <v>0.1216</v>
      </c>
      <c r="BZ270" s="158">
        <v>57.7</v>
      </c>
      <c r="CA270" s="145">
        <f t="shared" si="145"/>
        <v>2.1926000000000001</v>
      </c>
      <c r="CB270" s="158">
        <v>38.5</v>
      </c>
      <c r="CC270" s="145">
        <f t="shared" si="146"/>
        <v>1.4629999999999999</v>
      </c>
      <c r="CD270" s="145">
        <v>7.6600000000000001E-3</v>
      </c>
      <c r="CE270" s="151">
        <v>100</v>
      </c>
      <c r="CF270" s="151">
        <v>9361</v>
      </c>
      <c r="CG270" s="151">
        <v>97.9</v>
      </c>
      <c r="CH270" s="151">
        <v>5344</v>
      </c>
      <c r="CI270" s="151">
        <v>85.7</v>
      </c>
      <c r="CJ270" s="151">
        <v>93.3</v>
      </c>
      <c r="CK270" s="151">
        <v>4892</v>
      </c>
      <c r="CL270" s="157">
        <f t="shared" si="142"/>
        <v>5.5459272097053723E-2</v>
      </c>
      <c r="CM270" s="145"/>
      <c r="CN270" s="145"/>
      <c r="CO270" s="145"/>
      <c r="CP270" s="153"/>
      <c r="CQ270" s="143"/>
      <c r="CR270" s="143">
        <v>51</v>
      </c>
      <c r="CS270" s="135">
        <v>3855</v>
      </c>
      <c r="CT270" s="145"/>
      <c r="CU270" s="236"/>
      <c r="CV270" s="236"/>
      <c r="CW270" s="145"/>
      <c r="CX270" s="145"/>
      <c r="CZ270" s="145"/>
      <c r="DA270" s="209"/>
      <c r="DB270" s="237" t="s">
        <v>780</v>
      </c>
      <c r="DC270" s="238"/>
      <c r="DD270" s="239" t="s">
        <v>1939</v>
      </c>
      <c r="DE270" s="125"/>
      <c r="DF270" s="125"/>
      <c r="DG270" s="125"/>
      <c r="DH270" s="414"/>
      <c r="DI270" s="423" t="s">
        <v>515</v>
      </c>
      <c r="DJ270" s="211" t="s">
        <v>507</v>
      </c>
      <c r="DK270" s="166">
        <v>2</v>
      </c>
      <c r="DL270" s="166"/>
      <c r="DM270" s="166" t="s">
        <v>1780</v>
      </c>
      <c r="DN270" s="164">
        <v>1</v>
      </c>
      <c r="DO270" s="166">
        <v>1</v>
      </c>
      <c r="DP270" s="1303">
        <v>43985</v>
      </c>
      <c r="DQ270" s="166"/>
      <c r="DR270" s="165">
        <v>10.7</v>
      </c>
      <c r="DS270" s="125">
        <v>7.2</v>
      </c>
      <c r="DT270" s="125">
        <v>2081</v>
      </c>
      <c r="DU270" s="125">
        <v>100</v>
      </c>
      <c r="DV270" s="125">
        <v>0</v>
      </c>
      <c r="DW270" s="125">
        <v>3.3</v>
      </c>
      <c r="DX270" s="125">
        <v>13670</v>
      </c>
      <c r="DY270" s="125" t="s">
        <v>490</v>
      </c>
      <c r="DZ270" s="125">
        <v>6.38</v>
      </c>
      <c r="EA270" s="125">
        <v>0</v>
      </c>
      <c r="EC270" s="242"/>
      <c r="ED270" s="242"/>
      <c r="EE270" s="166">
        <v>10</v>
      </c>
      <c r="EF270" s="166">
        <v>25</v>
      </c>
      <c r="EG270" s="166">
        <v>3</v>
      </c>
      <c r="EH270" s="166">
        <v>1</v>
      </c>
      <c r="EI270" s="166">
        <v>150</v>
      </c>
      <c r="EJ270" s="166">
        <v>59</v>
      </c>
      <c r="EK270" s="167">
        <v>26.2</v>
      </c>
      <c r="EL270" s="374">
        <v>1</v>
      </c>
      <c r="EM270" s="166"/>
      <c r="EN270" s="242"/>
      <c r="EO270" s="242"/>
      <c r="EP270" s="242"/>
      <c r="EQ270" s="176"/>
      <c r="ER270" s="559">
        <v>13386</v>
      </c>
      <c r="ES270" s="560">
        <v>75</v>
      </c>
      <c r="ET270" s="560">
        <v>1504456</v>
      </c>
      <c r="EU270" s="560">
        <v>4000</v>
      </c>
      <c r="EV270" s="560">
        <v>39780</v>
      </c>
      <c r="EW270" s="561">
        <v>21210</v>
      </c>
      <c r="EX270" s="562">
        <f>EW270/EU270*EV270/ES270</f>
        <v>2812.4460000000004</v>
      </c>
      <c r="EY270" s="563">
        <f>L270*EX270</f>
        <v>28124.460000000003</v>
      </c>
      <c r="EZ270" s="441"/>
      <c r="FA270" s="175"/>
      <c r="FB270" s="175"/>
      <c r="FC270" s="175"/>
      <c r="FD270" s="564"/>
      <c r="FE270" s="565"/>
      <c r="FF270" s="565"/>
      <c r="FG270" s="566"/>
      <c r="FH270" s="614"/>
      <c r="FI270" s="518"/>
      <c r="FJ270" s="519"/>
      <c r="FK270" s="1017"/>
      <c r="FL270" s="133"/>
      <c r="FM270" s="122"/>
      <c r="FN270" s="213">
        <f>AC270/1000</f>
        <v>2.859</v>
      </c>
      <c r="FP270" s="141">
        <f>EW270*100/ET270</f>
        <v>1.409811918726769</v>
      </c>
      <c r="FQ270" s="247">
        <f>EX270/1000</f>
        <v>2.8124460000000004</v>
      </c>
      <c r="FR270" s="170">
        <f>DT270/EX270</f>
        <v>0.73992531767721037</v>
      </c>
      <c r="FS270" s="170"/>
      <c r="FW270" s="125">
        <v>1</v>
      </c>
      <c r="FX270" s="125">
        <v>2</v>
      </c>
      <c r="FY270" s="125">
        <v>1</v>
      </c>
      <c r="FZ270" s="183" t="s">
        <v>1940</v>
      </c>
      <c r="GA270" s="125">
        <v>1</v>
      </c>
      <c r="GB270" s="389" t="s">
        <v>1941</v>
      </c>
      <c r="GC270" s="183" t="s">
        <v>1942</v>
      </c>
      <c r="GF270" s="175"/>
      <c r="GJ270" s="1320">
        <f t="shared" si="147"/>
        <v>3</v>
      </c>
      <c r="GK270" s="1305">
        <v>44084</v>
      </c>
      <c r="GL270" s="1305" t="s">
        <v>1238</v>
      </c>
      <c r="GM270" s="177"/>
      <c r="GN270" s="1147"/>
      <c r="GR270" s="991"/>
      <c r="GS270" s="991"/>
      <c r="GT270" s="991"/>
      <c r="HI270" s="991"/>
      <c r="HJ270" s="991"/>
      <c r="HK270" s="991"/>
      <c r="HL270" s="991"/>
      <c r="HM270" s="991"/>
      <c r="HN270" s="991"/>
      <c r="HO270" s="1022"/>
      <c r="HP270" s="1022"/>
      <c r="HQ270" s="991"/>
      <c r="HR270" s="991"/>
      <c r="HS270" s="991"/>
      <c r="HT270" s="991"/>
      <c r="HU270" s="991"/>
      <c r="HV270" s="991"/>
      <c r="HW270" s="991"/>
      <c r="HX270" s="991"/>
      <c r="HY270" s="991"/>
      <c r="HZ270" s="991"/>
      <c r="IA270" s="991"/>
      <c r="IB270" s="1022"/>
      <c r="IC270" s="991"/>
      <c r="ID270" s="991"/>
      <c r="IE270" s="991"/>
      <c r="IF270" s="991"/>
      <c r="IG270" s="991"/>
      <c r="IH270" s="991"/>
      <c r="II270" s="991"/>
      <c r="IJ270" s="991"/>
      <c r="IK270" s="1022"/>
      <c r="IL270" s="991"/>
      <c r="IM270" s="991"/>
      <c r="IN270" s="1022"/>
      <c r="IO270" s="991"/>
      <c r="IP270" s="991"/>
      <c r="IQ270" s="991"/>
      <c r="IR270" s="991"/>
      <c r="IS270" s="991"/>
      <c r="IT270" s="1022"/>
      <c r="IU270" s="991"/>
      <c r="IV270" s="991"/>
      <c r="IW270" s="991"/>
      <c r="IX270" s="991"/>
      <c r="IY270" s="991"/>
      <c r="IZ270" s="991"/>
      <c r="JA270" s="991"/>
      <c r="JB270" s="991"/>
      <c r="JC270" s="991"/>
      <c r="JD270" s="991"/>
      <c r="JE270" s="991"/>
      <c r="JF270" s="991"/>
      <c r="JG270" s="125"/>
      <c r="JH270" s="125"/>
      <c r="JI270" s="125"/>
      <c r="JJ270" s="993"/>
      <c r="JK270" s="993"/>
      <c r="JL270" s="993"/>
      <c r="JM270" s="993"/>
      <c r="JN270" s="993"/>
      <c r="JO270" s="993"/>
      <c r="JP270" s="993"/>
      <c r="JQ270" s="993"/>
      <c r="JR270" s="993"/>
      <c r="JS270" s="993"/>
      <c r="JT270" s="993"/>
      <c r="JU270" s="993"/>
      <c r="JV270" s="993"/>
      <c r="JW270" s="993"/>
      <c r="JX270" s="993"/>
      <c r="JY270" s="993"/>
      <c r="JZ270" s="993"/>
      <c r="KA270" s="993"/>
      <c r="KB270" s="993"/>
      <c r="KC270" s="993"/>
      <c r="KD270" s="993"/>
      <c r="KE270" s="993"/>
      <c r="KF270" s="993"/>
      <c r="KG270" s="993"/>
      <c r="KH270" s="993"/>
      <c r="KI270" s="993"/>
      <c r="KJ270" s="993"/>
      <c r="KK270" s="993"/>
      <c r="KL270" s="993"/>
      <c r="KM270" s="993"/>
      <c r="KN270" s="993"/>
      <c r="KO270" s="993"/>
      <c r="KP270" s="993"/>
      <c r="KQ270" s="993"/>
      <c r="KR270" s="993"/>
      <c r="KS270" s="993"/>
      <c r="KT270" s="993"/>
      <c r="KU270" s="993"/>
      <c r="KV270" s="993"/>
      <c r="KW270" s="993"/>
      <c r="KX270" s="993"/>
      <c r="KY270" s="993"/>
      <c r="KZ270" s="993"/>
      <c r="LA270" s="993"/>
      <c r="LB270" s="993"/>
      <c r="LC270" s="993"/>
      <c r="LD270" s="993"/>
      <c r="LE270" s="125"/>
      <c r="LF270" s="175"/>
      <c r="LG270" s="175"/>
      <c r="LH270" s="175"/>
      <c r="LI270" s="175"/>
      <c r="LJ270" s="175"/>
      <c r="LK270" s="175"/>
      <c r="LL270" s="175"/>
      <c r="LM270" s="175"/>
      <c r="LN270" s="175"/>
      <c r="LO270" s="175"/>
      <c r="LP270" s="175"/>
      <c r="LQ270" s="175"/>
      <c r="LR270" s="175"/>
      <c r="LS270" s="175"/>
      <c r="LT270" s="175"/>
      <c r="LU270" s="175"/>
      <c r="LV270" s="175"/>
      <c r="LW270" s="175"/>
      <c r="LX270" s="175"/>
      <c r="LY270" s="183"/>
      <c r="LZ270" s="183"/>
    </row>
    <row r="271" spans="1:338" s="1351" customFormat="1" ht="14.45" customHeight="1">
      <c r="A271" s="209">
        <v>107</v>
      </c>
      <c r="B271" s="209">
        <f>COUNTIFS($D$3:D271,D271,$F$3:F271,F271)</f>
        <v>2</v>
      </c>
      <c r="C271" s="1338">
        <v>6282</v>
      </c>
      <c r="D271" s="532" t="s">
        <v>1732</v>
      </c>
      <c r="E271" s="164" t="s">
        <v>621</v>
      </c>
      <c r="F271" s="1339">
        <v>460424497</v>
      </c>
      <c r="G271" s="164">
        <v>71</v>
      </c>
      <c r="H271" s="532" t="s">
        <v>1733</v>
      </c>
      <c r="I271" s="1370" t="s">
        <v>1734</v>
      </c>
      <c r="J271" s="1371" t="s">
        <v>477</v>
      </c>
      <c r="K271" s="878" t="s">
        <v>478</v>
      </c>
      <c r="L271" s="164">
        <v>7</v>
      </c>
      <c r="M271" s="164">
        <v>8</v>
      </c>
      <c r="N271" s="164"/>
      <c r="O271" s="125"/>
      <c r="P271" s="553" t="s">
        <v>1371</v>
      </c>
      <c r="Q271" s="997"/>
      <c r="R271" s="997"/>
      <c r="S271" s="547" t="s">
        <v>550</v>
      </c>
      <c r="T271" s="547" t="s">
        <v>481</v>
      </c>
      <c r="U271" s="639" t="s">
        <v>616</v>
      </c>
      <c r="V271" s="547" t="s">
        <v>550</v>
      </c>
      <c r="W271" s="640" t="s">
        <v>642</v>
      </c>
      <c r="X271" s="547" t="s">
        <v>481</v>
      </c>
      <c r="Y271" s="547" t="s">
        <v>481</v>
      </c>
      <c r="Z271" s="415"/>
      <c r="AA271" s="125"/>
      <c r="AB271" s="301">
        <v>463</v>
      </c>
      <c r="AC271" s="994"/>
      <c r="AD271" s="994"/>
      <c r="AE271" s="994"/>
      <c r="AF271" s="994"/>
      <c r="AG271" s="1125" t="s">
        <v>507</v>
      </c>
      <c r="AH271" s="1009"/>
      <c r="AI271" s="149">
        <v>1.48</v>
      </c>
      <c r="AJ271" s="149">
        <v>39.299999999999997</v>
      </c>
      <c r="AK271" s="134">
        <v>0.58163999999999993</v>
      </c>
      <c r="AL271" s="149">
        <v>513</v>
      </c>
      <c r="AM271" s="135">
        <v>0.29314285714285715</v>
      </c>
      <c r="AN271" s="122">
        <v>4</v>
      </c>
      <c r="AO271" s="1024">
        <v>45</v>
      </c>
      <c r="AP271" s="137">
        <v>31.6</v>
      </c>
      <c r="AQ271" s="138">
        <v>17.7</v>
      </c>
      <c r="AR271" s="139">
        <f t="shared" si="136"/>
        <v>94.3</v>
      </c>
      <c r="AS271" s="140">
        <f t="shared" si="137"/>
        <v>1.4240506329113924</v>
      </c>
      <c r="AT271" s="141">
        <f t="shared" si="138"/>
        <v>25.205696202531644</v>
      </c>
      <c r="AU271" s="142">
        <f t="shared" si="139"/>
        <v>0.91277890466531442</v>
      </c>
      <c r="AV271" s="145">
        <v>41.58</v>
      </c>
      <c r="AW271" s="143">
        <f>95-AY271</f>
        <v>92.4</v>
      </c>
      <c r="AX271" s="144">
        <v>1.17</v>
      </c>
      <c r="AY271" s="143">
        <f>AX271*100/AO271</f>
        <v>2.6</v>
      </c>
      <c r="AZ271" s="149" t="s">
        <v>487</v>
      </c>
      <c r="BA271" s="146" t="s">
        <v>487</v>
      </c>
      <c r="BB271" s="147">
        <v>0</v>
      </c>
      <c r="BC271" s="148"/>
      <c r="BD271" s="153"/>
      <c r="BE271" s="122"/>
      <c r="BF271" s="122"/>
      <c r="BG271" s="145"/>
      <c r="BH271" s="122"/>
      <c r="BI271" s="147"/>
      <c r="BJ271" s="328">
        <v>69.3</v>
      </c>
      <c r="BK271" s="328">
        <v>30.5</v>
      </c>
      <c r="BL271" s="150">
        <v>2.2721311475409833</v>
      </c>
      <c r="BM271" s="155">
        <v>1.1399999999999999</v>
      </c>
      <c r="BN271" s="153">
        <f t="shared" si="140"/>
        <v>2.5333333333333332</v>
      </c>
      <c r="BO271" s="152">
        <v>1.0222222222222221</v>
      </c>
      <c r="BP271" s="143">
        <v>70.5</v>
      </c>
      <c r="BQ271" s="234">
        <v>26.132999999999999</v>
      </c>
      <c r="BR271" s="152"/>
      <c r="BS271" s="153" t="s">
        <v>487</v>
      </c>
      <c r="BT271" s="289">
        <v>80.5</v>
      </c>
      <c r="BU271" s="152"/>
      <c r="BV271" s="289">
        <v>4</v>
      </c>
      <c r="BW271" s="1052">
        <v>20.8</v>
      </c>
      <c r="BX271" s="289" t="s">
        <v>487</v>
      </c>
      <c r="BY271" s="289" t="s">
        <v>487</v>
      </c>
      <c r="BZ271" s="289" t="s">
        <v>487</v>
      </c>
      <c r="CA271" s="289" t="s">
        <v>487</v>
      </c>
      <c r="CB271" s="289">
        <v>52.5</v>
      </c>
      <c r="CC271" s="289">
        <v>10.9</v>
      </c>
      <c r="CD271" s="289">
        <v>0.8</v>
      </c>
      <c r="CE271" s="122"/>
      <c r="CF271" s="122"/>
      <c r="CG271" s="122"/>
      <c r="CH271" s="122"/>
      <c r="CI271" s="122"/>
      <c r="CJ271" s="122"/>
      <c r="CK271" s="122"/>
      <c r="CL271" s="122"/>
      <c r="CM271" s="145"/>
      <c r="CN271" s="145"/>
      <c r="CO271" s="145"/>
      <c r="CP271" s="153"/>
      <c r="CQ271" s="122"/>
      <c r="CR271" s="122"/>
      <c r="CS271" s="122"/>
      <c r="CT271" s="145"/>
      <c r="CU271" s="236"/>
      <c r="CV271" s="236"/>
      <c r="CW271" s="145"/>
      <c r="CX271" s="145"/>
      <c r="CY271" s="149"/>
      <c r="CZ271" s="145">
        <v>0.29889538661468468</v>
      </c>
      <c r="DA271" s="122">
        <v>4</v>
      </c>
      <c r="DB271" s="158" t="s">
        <v>488</v>
      </c>
      <c r="DC271" s="159"/>
      <c r="DD271" s="159"/>
      <c r="DE271" s="308">
        <v>297.61067320000029</v>
      </c>
      <c r="DF271" s="308">
        <v>45.764205879999999</v>
      </c>
      <c r="DG271" s="308">
        <v>6.2802196799999876E-2</v>
      </c>
      <c r="DH271" s="579">
        <v>0</v>
      </c>
      <c r="DI271" s="1342" t="s">
        <v>489</v>
      </c>
      <c r="DJ271" s="1389" t="s">
        <v>507</v>
      </c>
      <c r="DK271" s="162">
        <v>2</v>
      </c>
      <c r="DL271" s="163" t="s">
        <v>476</v>
      </c>
      <c r="DM271" s="166"/>
      <c r="DN271" s="164">
        <v>0</v>
      </c>
      <c r="DO271" s="163">
        <v>1</v>
      </c>
      <c r="DP271" s="1345">
        <v>42705</v>
      </c>
      <c r="DQ271" s="163">
        <v>1</v>
      </c>
      <c r="DR271" s="165" t="s">
        <v>490</v>
      </c>
      <c r="DS271" s="125" t="s">
        <v>490</v>
      </c>
      <c r="DT271" s="125">
        <v>472</v>
      </c>
      <c r="DU271" s="125">
        <v>46.2</v>
      </c>
      <c r="DV271" s="125">
        <v>53.8</v>
      </c>
      <c r="DW271" s="125" t="s">
        <v>490</v>
      </c>
      <c r="DX271" s="125" t="s">
        <v>490</v>
      </c>
      <c r="DY271" s="125" t="s">
        <v>490</v>
      </c>
      <c r="DZ271" s="125" t="s">
        <v>490</v>
      </c>
      <c r="EA271" s="125">
        <v>0</v>
      </c>
      <c r="EB271" s="122"/>
      <c r="EC271" s="292">
        <v>4</v>
      </c>
      <c r="ED271" s="292">
        <v>8</v>
      </c>
      <c r="EE271" s="166">
        <v>7</v>
      </c>
      <c r="EF271" s="163"/>
      <c r="EG271" s="163">
        <v>3</v>
      </c>
      <c r="EH271" s="163">
        <v>0</v>
      </c>
      <c r="EI271" s="163">
        <v>172</v>
      </c>
      <c r="EJ271" s="163">
        <v>102</v>
      </c>
      <c r="EK271" s="167">
        <f>EJ271/(EI271*EI271*0.01*0.01)</f>
        <v>34.478096268253104</v>
      </c>
      <c r="EL271" s="163">
        <v>1</v>
      </c>
      <c r="EM271" s="1381" t="s">
        <v>490</v>
      </c>
      <c r="EN271" s="169" t="s">
        <v>490</v>
      </c>
      <c r="EO271" s="163" t="s">
        <v>490</v>
      </c>
      <c r="EP271" s="163" t="s">
        <v>490</v>
      </c>
      <c r="EQ271" s="1390"/>
      <c r="ER271" s="580">
        <v>6282</v>
      </c>
      <c r="ES271" s="125"/>
      <c r="ET271" s="125"/>
      <c r="EU271" s="125"/>
      <c r="EV271" s="125"/>
      <c r="EW271" s="414"/>
      <c r="EX271" s="642"/>
      <c r="EY271" s="643"/>
      <c r="EZ271" s="165"/>
      <c r="FA271" s="125"/>
      <c r="FB271" s="125"/>
      <c r="FC271" s="125"/>
      <c r="FD271" s="398"/>
      <c r="FE271" s="185"/>
      <c r="FF271" s="185"/>
      <c r="FG271" s="644"/>
      <c r="FH271" s="614"/>
      <c r="FI271" s="590"/>
      <c r="FJ271" s="645">
        <v>463</v>
      </c>
      <c r="FK271" s="1125" t="s">
        <v>507</v>
      </c>
      <c r="FL271" s="133"/>
      <c r="FM271" s="122"/>
      <c r="FN271" s="171"/>
      <c r="FO271" s="133"/>
      <c r="FP271" s="172"/>
      <c r="FQ271" s="173">
        <f>DT271/1000</f>
        <v>0.47199999999999998</v>
      </c>
      <c r="FR271" s="133"/>
      <c r="FS271" s="133"/>
      <c r="FT271" s="175"/>
      <c r="FU271" s="175"/>
      <c r="FV271" s="175"/>
      <c r="FW271" s="125"/>
      <c r="FX271" s="125"/>
      <c r="FY271" s="125"/>
      <c r="FZ271" s="175"/>
      <c r="GA271" s="175"/>
      <c r="GB271" s="175"/>
      <c r="GC271" s="175"/>
      <c r="GD271" s="125"/>
      <c r="GE271" s="175"/>
      <c r="GF271" s="175"/>
      <c r="GG271" s="125"/>
      <c r="GH271" s="175"/>
      <c r="GI271" s="175"/>
      <c r="GJ271" s="1391">
        <f t="shared" si="147"/>
        <v>4</v>
      </c>
      <c r="GK271" s="1306">
        <v>42835</v>
      </c>
      <c r="GL271" s="1376" t="s">
        <v>1238</v>
      </c>
      <c r="GM271" s="1348"/>
      <c r="GN271" s="1147"/>
      <c r="GO271" s="125"/>
      <c r="GP271" s="179">
        <v>1.5219453787289596</v>
      </c>
      <c r="GQ271" s="125"/>
      <c r="GR271" s="991"/>
      <c r="GS271" s="991"/>
      <c r="GT271" s="991"/>
      <c r="GU271" s="133"/>
      <c r="GV271" s="125"/>
      <c r="GW271" s="125"/>
      <c r="GX271" s="125"/>
      <c r="GY271" s="125"/>
      <c r="GZ271" s="125"/>
      <c r="HA271" s="125"/>
      <c r="HB271" s="125"/>
      <c r="HC271" s="125"/>
      <c r="HD271" s="125"/>
      <c r="HE271" s="125"/>
      <c r="HF271" s="125"/>
      <c r="HG271" s="125"/>
      <c r="HH271" s="125"/>
      <c r="HI271" s="991"/>
      <c r="HJ271" s="991"/>
      <c r="HK271" s="991"/>
      <c r="HL271" s="991"/>
      <c r="HM271" s="991"/>
      <c r="HN271" s="991"/>
      <c r="HO271" s="1022"/>
      <c r="HP271" s="1022"/>
      <c r="HQ271" s="991"/>
      <c r="HR271" s="991"/>
      <c r="HS271" s="991"/>
      <c r="HT271" s="991"/>
      <c r="HU271" s="991"/>
      <c r="HV271" s="991"/>
      <c r="HW271" s="991"/>
      <c r="HX271" s="991"/>
      <c r="HY271" s="991"/>
      <c r="HZ271" s="991"/>
      <c r="IA271" s="991"/>
      <c r="IB271" s="1022"/>
      <c r="IC271" s="991"/>
      <c r="ID271" s="991"/>
      <c r="IE271" s="991"/>
      <c r="IF271" s="991"/>
      <c r="IG271" s="991"/>
      <c r="IH271" s="991"/>
      <c r="II271" s="991"/>
      <c r="IJ271" s="991"/>
      <c r="IK271" s="1022"/>
      <c r="IL271" s="991"/>
      <c r="IM271" s="991"/>
      <c r="IN271" s="1022"/>
      <c r="IO271" s="991"/>
      <c r="IP271" s="991"/>
      <c r="IQ271" s="991"/>
      <c r="IR271" s="991"/>
      <c r="IS271" s="991"/>
      <c r="IT271" s="1022"/>
      <c r="IU271" s="991"/>
      <c r="IV271" s="991"/>
      <c r="IW271" s="991"/>
      <c r="IX271" s="991"/>
      <c r="IY271" s="991"/>
      <c r="IZ271" s="991"/>
      <c r="JA271" s="991"/>
      <c r="JB271" s="991"/>
      <c r="JC271" s="991"/>
      <c r="JD271" s="991"/>
      <c r="JE271" s="991"/>
      <c r="JF271" s="991"/>
      <c r="JG271" s="1342" t="s">
        <v>2059</v>
      </c>
      <c r="JH271" s="1342" t="s">
        <v>2115</v>
      </c>
      <c r="JI271" s="1342" t="s">
        <v>2100</v>
      </c>
      <c r="JJ271" s="993"/>
      <c r="JK271" s="993"/>
      <c r="JL271" s="993"/>
      <c r="JM271" s="993"/>
      <c r="JN271" s="993"/>
      <c r="JO271" s="993"/>
      <c r="JP271" s="993"/>
      <c r="JQ271" s="993"/>
      <c r="JR271" s="993"/>
      <c r="JS271" s="993"/>
      <c r="JT271" s="993"/>
      <c r="JU271" s="993"/>
      <c r="JV271" s="993"/>
      <c r="JW271" s="993"/>
      <c r="JX271" s="993"/>
      <c r="JY271" s="993"/>
      <c r="JZ271" s="993"/>
      <c r="KA271" s="993"/>
      <c r="KB271" s="993"/>
      <c r="KC271" s="993"/>
      <c r="KD271" s="993"/>
      <c r="KE271" s="993"/>
      <c r="KF271" s="993"/>
      <c r="KG271" s="993"/>
      <c r="KH271" s="993"/>
      <c r="KI271" s="993"/>
      <c r="KJ271" s="993"/>
      <c r="KK271" s="993"/>
      <c r="KL271" s="993"/>
      <c r="KM271" s="993"/>
      <c r="KN271" s="993"/>
      <c r="KO271" s="993"/>
      <c r="KP271" s="993"/>
      <c r="KQ271" s="993"/>
      <c r="KR271" s="993"/>
      <c r="KS271" s="993"/>
      <c r="KT271" s="993"/>
      <c r="KU271" s="993"/>
      <c r="KV271" s="993"/>
      <c r="KW271" s="993"/>
      <c r="KX271" s="993"/>
      <c r="KY271" s="993"/>
      <c r="KZ271" s="993"/>
      <c r="LA271" s="993"/>
      <c r="LB271" s="993"/>
      <c r="LC271" s="993"/>
      <c r="LD271" s="993"/>
      <c r="LE271" s="1342" t="s">
        <v>2116</v>
      </c>
      <c r="LF271" s="1363" t="s">
        <v>484</v>
      </c>
      <c r="LG271" s="1363" t="s">
        <v>484</v>
      </c>
      <c r="LH271" s="1363" t="s">
        <v>2085</v>
      </c>
      <c r="LI271" s="1364">
        <v>5.8</v>
      </c>
      <c r="LJ271" s="1363">
        <v>0.2</v>
      </c>
      <c r="LK271" s="1363" t="s">
        <v>2085</v>
      </c>
      <c r="LL271" s="1363" t="s">
        <v>484</v>
      </c>
      <c r="LM271" s="1363">
        <v>0</v>
      </c>
      <c r="LN271" s="1364">
        <v>52.3</v>
      </c>
      <c r="LO271" s="1364">
        <v>16.2</v>
      </c>
      <c r="LP271" s="1364">
        <v>18.899999999999999</v>
      </c>
      <c r="LQ271" s="1364">
        <v>40.9</v>
      </c>
      <c r="LR271" s="1363">
        <v>1.8</v>
      </c>
      <c r="LS271" s="1363" t="s">
        <v>484</v>
      </c>
      <c r="LT271" s="1364">
        <v>1.1000000000000001</v>
      </c>
      <c r="LU271" s="1363"/>
      <c r="LV271" s="1363">
        <v>0.4</v>
      </c>
      <c r="LW271" s="1364">
        <v>7.8</v>
      </c>
      <c r="LX271" s="1363" t="s">
        <v>2085</v>
      </c>
      <c r="LY271" s="1363" t="s">
        <v>2085</v>
      </c>
      <c r="LZ271" s="1363" t="s">
        <v>2085</v>
      </c>
    </row>
    <row r="272" spans="1:338" ht="14.45" hidden="1" customHeight="1">
      <c r="A272" s="122">
        <v>138</v>
      </c>
      <c r="B272" s="122">
        <f>COUNTIFS($D$3:D272,D272,$F$3:F272,F272)</f>
        <v>1</v>
      </c>
      <c r="C272" s="268">
        <v>6582</v>
      </c>
      <c r="D272" s="398" t="s">
        <v>1749</v>
      </c>
      <c r="E272" s="125" t="s">
        <v>1690</v>
      </c>
      <c r="F272" s="187">
        <v>506108215</v>
      </c>
      <c r="G272" s="125">
        <v>67</v>
      </c>
      <c r="H272" s="398" t="s">
        <v>1750</v>
      </c>
      <c r="I272" s="572" t="s">
        <v>1751</v>
      </c>
      <c r="J272" s="652" t="s">
        <v>477</v>
      </c>
      <c r="K272" s="271" t="s">
        <v>478</v>
      </c>
      <c r="L272" s="272">
        <v>5</v>
      </c>
      <c r="M272" s="272">
        <v>5</v>
      </c>
      <c r="N272" s="272"/>
      <c r="O272" s="272"/>
      <c r="P272" s="653" t="s">
        <v>652</v>
      </c>
      <c r="Q272" s="998"/>
      <c r="R272" s="998"/>
      <c r="S272" s="654" t="s">
        <v>550</v>
      </c>
      <c r="T272" s="654" t="s">
        <v>481</v>
      </c>
      <c r="U272" s="655" t="s">
        <v>484</v>
      </c>
      <c r="V272" s="654" t="s">
        <v>481</v>
      </c>
      <c r="W272" s="656" t="s">
        <v>484</v>
      </c>
      <c r="X272" s="654" t="s">
        <v>481</v>
      </c>
      <c r="Y272" s="654" t="s">
        <v>484</v>
      </c>
      <c r="Z272" s="934"/>
      <c r="AA272" s="272"/>
      <c r="AB272" s="282">
        <v>417</v>
      </c>
      <c r="AC272" s="1011"/>
      <c r="AD272" s="1011"/>
      <c r="AE272" s="1011"/>
      <c r="AF272" s="1011"/>
      <c r="AG272" s="1188" t="s">
        <v>485</v>
      </c>
      <c r="AH272" s="1220"/>
      <c r="AI272" s="285"/>
      <c r="AJ272" s="285"/>
      <c r="AK272" s="285"/>
      <c r="AL272" s="285"/>
      <c r="AM272" s="285"/>
      <c r="AN272" s="285">
        <v>4</v>
      </c>
      <c r="AO272" s="1021" t="s">
        <v>487</v>
      </c>
      <c r="AP272" s="363" t="s">
        <v>487</v>
      </c>
      <c r="AQ272" s="288">
        <f>DU272</f>
        <v>0.6</v>
      </c>
      <c r="AR272" s="139" t="s">
        <v>487</v>
      </c>
      <c r="AS272" s="140" t="s">
        <v>487</v>
      </c>
      <c r="AT272" s="141" t="s">
        <v>487</v>
      </c>
      <c r="AU272" s="142" t="s">
        <v>487</v>
      </c>
      <c r="AV272" s="285" t="s">
        <v>487</v>
      </c>
      <c r="AW272" s="145" t="s">
        <v>487</v>
      </c>
      <c r="AX272" s="285" t="s">
        <v>487</v>
      </c>
      <c r="AY272" s="285" t="s">
        <v>487</v>
      </c>
      <c r="AZ272" s="149" t="s">
        <v>487</v>
      </c>
      <c r="BA272" s="146" t="s">
        <v>487</v>
      </c>
      <c r="BB272" s="207" t="s">
        <v>487</v>
      </c>
      <c r="BC272" s="148"/>
      <c r="BD272" s="149"/>
      <c r="BE272" s="149"/>
      <c r="BF272" s="149"/>
      <c r="BG272" s="145"/>
      <c r="BH272" s="149"/>
      <c r="BI272" s="234" t="s">
        <v>487</v>
      </c>
      <c r="BJ272" s="143" t="s">
        <v>487</v>
      </c>
      <c r="BK272" s="143" t="s">
        <v>487</v>
      </c>
      <c r="BL272" s="150" t="s">
        <v>487</v>
      </c>
      <c r="BM272" s="206" t="s">
        <v>487</v>
      </c>
      <c r="BN272" s="122" t="s">
        <v>487</v>
      </c>
      <c r="BO272" s="122" t="s">
        <v>487</v>
      </c>
      <c r="BP272" s="143"/>
      <c r="BQ272" s="234"/>
      <c r="BR272" s="152"/>
      <c r="BS272" s="289" t="s">
        <v>487</v>
      </c>
      <c r="BT272" s="208" t="s">
        <v>487</v>
      </c>
      <c r="BU272" s="152"/>
      <c r="BV272" s="208" t="s">
        <v>487</v>
      </c>
      <c r="BW272" s="1056" t="s">
        <v>487</v>
      </c>
      <c r="BX272" s="208" t="s">
        <v>487</v>
      </c>
      <c r="BY272" s="208" t="s">
        <v>487</v>
      </c>
      <c r="BZ272" s="208" t="s">
        <v>487</v>
      </c>
      <c r="CA272" s="208" t="s">
        <v>487</v>
      </c>
      <c r="CB272" s="208" t="s">
        <v>487</v>
      </c>
      <c r="CC272" s="208" t="s">
        <v>487</v>
      </c>
      <c r="CD272" s="208" t="s">
        <v>487</v>
      </c>
      <c r="CE272" s="155" t="s">
        <v>487</v>
      </c>
      <c r="CF272" s="155" t="s">
        <v>487</v>
      </c>
      <c r="CG272" s="155" t="s">
        <v>487</v>
      </c>
      <c r="CH272" s="155" t="s">
        <v>487</v>
      </c>
      <c r="CI272" s="155" t="s">
        <v>487</v>
      </c>
      <c r="CJ272" s="155" t="s">
        <v>487</v>
      </c>
      <c r="CK272" s="155" t="s">
        <v>487</v>
      </c>
      <c r="CL272" s="285"/>
      <c r="CM272" s="145"/>
      <c r="CN272" s="145"/>
      <c r="CO272" s="145"/>
      <c r="CP272" s="149"/>
      <c r="CQ272" s="149"/>
      <c r="CR272" s="149"/>
      <c r="CS272" s="149"/>
      <c r="CT272" s="145"/>
      <c r="CU272" s="236"/>
      <c r="CV272" s="236"/>
      <c r="CW272" s="145"/>
      <c r="CX272" s="145"/>
      <c r="CZ272" s="145"/>
      <c r="DA272" s="122">
        <v>4</v>
      </c>
      <c r="DB272" s="285" t="s">
        <v>487</v>
      </c>
      <c r="DE272" s="308">
        <v>393.72465120000061</v>
      </c>
      <c r="DF272" s="308">
        <v>30.118686749999995</v>
      </c>
      <c r="DG272" s="308">
        <v>0</v>
      </c>
      <c r="DH272" s="579">
        <v>0</v>
      </c>
      <c r="DI272" s="163" t="s">
        <v>515</v>
      </c>
      <c r="DJ272" s="291" t="s">
        <v>485</v>
      </c>
      <c r="DK272" s="162">
        <v>2</v>
      </c>
      <c r="DL272" s="163" t="s">
        <v>476</v>
      </c>
      <c r="DM272" s="163" t="s">
        <v>1736</v>
      </c>
      <c r="DN272" s="164">
        <v>0</v>
      </c>
      <c r="DO272" s="163">
        <v>1</v>
      </c>
      <c r="DP272" s="1302">
        <v>42745</v>
      </c>
      <c r="DQ272" s="163">
        <v>1</v>
      </c>
      <c r="DR272" s="165">
        <v>0.7</v>
      </c>
      <c r="DS272" s="125">
        <v>3.3</v>
      </c>
      <c r="DT272" s="125">
        <v>417</v>
      </c>
      <c r="DU272" s="125">
        <v>0.6</v>
      </c>
      <c r="DV272" s="125">
        <v>0.4</v>
      </c>
      <c r="DW272" s="125">
        <v>0.1</v>
      </c>
      <c r="DX272" s="125">
        <v>179.2</v>
      </c>
      <c r="DY272" s="125" t="s">
        <v>490</v>
      </c>
      <c r="DZ272" s="125">
        <v>2.06</v>
      </c>
      <c r="EA272" s="125">
        <v>0</v>
      </c>
      <c r="EC272" s="292">
        <v>4</v>
      </c>
      <c r="ED272" s="292" t="s">
        <v>1512</v>
      </c>
      <c r="EE272" s="166">
        <v>5</v>
      </c>
      <c r="EF272" s="163">
        <v>20</v>
      </c>
      <c r="EG272" s="163">
        <v>2</v>
      </c>
      <c r="EH272" s="163">
        <v>0</v>
      </c>
      <c r="EI272" s="163">
        <v>168</v>
      </c>
      <c r="EJ272" s="163">
        <v>83</v>
      </c>
      <c r="EK272" s="167">
        <f>EJ272/(EI272*EI272*0.01*0.01)</f>
        <v>29.407596371882086</v>
      </c>
      <c r="EL272" s="163">
        <v>1</v>
      </c>
      <c r="EM272" s="163" t="s">
        <v>490</v>
      </c>
      <c r="EN272" s="169" t="s">
        <v>490</v>
      </c>
      <c r="EO272" s="163" t="s">
        <v>490</v>
      </c>
      <c r="EP272" s="163" t="s">
        <v>490</v>
      </c>
      <c r="EQ272" s="293" t="s">
        <v>490</v>
      </c>
      <c r="ER272" s="580">
        <v>6582</v>
      </c>
      <c r="ES272" s="125"/>
      <c r="ET272" s="125"/>
      <c r="EU272" s="125"/>
      <c r="EV272" s="125"/>
      <c r="EW272" s="414"/>
      <c r="EX272" s="642"/>
      <c r="EY272" s="643"/>
      <c r="EZ272" s="165"/>
      <c r="FA272" s="125"/>
      <c r="FB272" s="125"/>
      <c r="FC272" s="125"/>
      <c r="FD272" s="398"/>
      <c r="FE272" s="185"/>
      <c r="FF272" s="185"/>
      <c r="FG272" s="644"/>
      <c r="FH272" s="614"/>
      <c r="FI272" s="590"/>
      <c r="FJ272" s="645">
        <v>417</v>
      </c>
      <c r="FK272" s="1017" t="s">
        <v>485</v>
      </c>
      <c r="FL272" s="133"/>
      <c r="FM272" s="122"/>
      <c r="FP272" s="172"/>
      <c r="FQ272" s="173">
        <f>DT272/1000</f>
        <v>0.41699999999999998</v>
      </c>
      <c r="FR272" s="133"/>
      <c r="FS272" s="133"/>
      <c r="GF272" s="175"/>
      <c r="GJ272" s="1320">
        <f t="shared" si="147"/>
        <v>4</v>
      </c>
      <c r="GK272" s="1306">
        <v>42881</v>
      </c>
      <c r="GL272" s="1305" t="s">
        <v>1238</v>
      </c>
      <c r="GM272" s="177"/>
      <c r="GN272" s="1147"/>
      <c r="GP272" s="295">
        <v>0.1</v>
      </c>
      <c r="GR272" s="991"/>
      <c r="GS272" s="991"/>
      <c r="GT272" s="991"/>
      <c r="HI272" s="991"/>
      <c r="HJ272" s="991"/>
      <c r="HK272" s="991"/>
      <c r="HL272" s="991"/>
      <c r="HM272" s="991"/>
      <c r="HN272" s="991"/>
      <c r="HO272" s="1022"/>
      <c r="HP272" s="1022"/>
      <c r="HQ272" s="991"/>
      <c r="HR272" s="991"/>
      <c r="HS272" s="991"/>
      <c r="HT272" s="991"/>
      <c r="HU272" s="991"/>
      <c r="HV272" s="991"/>
      <c r="HW272" s="991"/>
      <c r="HX272" s="991"/>
      <c r="HY272" s="991"/>
      <c r="HZ272" s="991"/>
      <c r="IA272" s="991"/>
      <c r="IB272" s="1022"/>
      <c r="IC272" s="991"/>
      <c r="ID272" s="991"/>
      <c r="IE272" s="991"/>
      <c r="IF272" s="991"/>
      <c r="IG272" s="991"/>
      <c r="IH272" s="991"/>
      <c r="II272" s="991"/>
      <c r="IJ272" s="991"/>
      <c r="IK272" s="1022"/>
      <c r="IL272" s="991"/>
      <c r="IM272" s="991"/>
      <c r="IN272" s="1022"/>
      <c r="IO272" s="991"/>
      <c r="IP272" s="991"/>
      <c r="IQ272" s="991"/>
      <c r="IR272" s="991"/>
      <c r="IS272" s="991"/>
      <c r="IT272" s="1022"/>
      <c r="IU272" s="991"/>
      <c r="IV272" s="991"/>
      <c r="IW272" s="991"/>
      <c r="IX272" s="991"/>
      <c r="IY272" s="991"/>
      <c r="IZ272" s="991"/>
      <c r="JA272" s="991"/>
      <c r="JB272" s="991"/>
      <c r="JC272" s="991"/>
      <c r="JD272" s="991"/>
      <c r="JE272" s="991"/>
      <c r="JF272" s="991"/>
      <c r="JG272" s="125"/>
      <c r="JH272" s="125"/>
      <c r="JI272" s="125"/>
      <c r="JJ272" s="993"/>
      <c r="JK272" s="993"/>
      <c r="JL272" s="993"/>
      <c r="JM272" s="993"/>
      <c r="JN272" s="993"/>
      <c r="JO272" s="993"/>
      <c r="JP272" s="993"/>
      <c r="JQ272" s="993"/>
      <c r="JR272" s="993"/>
      <c r="JS272" s="993"/>
      <c r="JT272" s="993"/>
      <c r="JU272" s="993"/>
      <c r="JV272" s="993"/>
      <c r="JW272" s="993"/>
      <c r="JX272" s="993"/>
      <c r="JY272" s="993"/>
      <c r="JZ272" s="993"/>
      <c r="KA272" s="993"/>
      <c r="KB272" s="993"/>
      <c r="KC272" s="993"/>
      <c r="KD272" s="993"/>
      <c r="KE272" s="993"/>
      <c r="KF272" s="993"/>
      <c r="KG272" s="993"/>
      <c r="KH272" s="993"/>
      <c r="KI272" s="993"/>
      <c r="KJ272" s="993"/>
      <c r="KK272" s="993"/>
      <c r="KL272" s="993"/>
      <c r="KM272" s="993"/>
      <c r="KN272" s="993"/>
      <c r="KO272" s="993"/>
      <c r="KP272" s="993"/>
      <c r="KQ272" s="993"/>
      <c r="KR272" s="993"/>
      <c r="KS272" s="993"/>
      <c r="KT272" s="993"/>
      <c r="KU272" s="993"/>
      <c r="KV272" s="993"/>
      <c r="KW272" s="993"/>
      <c r="KX272" s="993"/>
      <c r="KY272" s="993"/>
      <c r="KZ272" s="993"/>
      <c r="LA272" s="993"/>
      <c r="LB272" s="993"/>
      <c r="LC272" s="993"/>
      <c r="LD272" s="993"/>
      <c r="LE272" s="125"/>
      <c r="LF272" s="1452"/>
      <c r="LG272" s="1452"/>
      <c r="LH272" s="1452"/>
      <c r="LI272" s="1452"/>
      <c r="LJ272" s="1452"/>
      <c r="LK272" s="1452"/>
      <c r="LL272" s="1452"/>
      <c r="LM272" s="1452"/>
      <c r="LN272" s="1452"/>
      <c r="LO272" s="1452"/>
      <c r="LP272" s="1452"/>
      <c r="LQ272" s="1452"/>
      <c r="LR272" s="1452"/>
      <c r="LS272" s="1452"/>
      <c r="LT272" s="1452"/>
      <c r="LU272" s="1452"/>
      <c r="LV272" s="1452"/>
      <c r="LW272" s="1452"/>
      <c r="LX272" s="1452"/>
      <c r="LY272" s="1453"/>
      <c r="LZ272" s="1453"/>
    </row>
    <row r="273" spans="1:338" ht="14.45" hidden="1" customHeight="1">
      <c r="A273" s="122">
        <v>39</v>
      </c>
      <c r="B273" s="122">
        <f>COUNTIFS($D$3:D273,D273,$F$3:F273,F273)</f>
        <v>3</v>
      </c>
      <c r="C273" s="184">
        <v>8029</v>
      </c>
      <c r="D273" s="398" t="s">
        <v>628</v>
      </c>
      <c r="E273" s="188" t="s">
        <v>621</v>
      </c>
      <c r="F273" s="187">
        <v>7203315350</v>
      </c>
      <c r="G273" s="125">
        <v>46</v>
      </c>
      <c r="H273" s="398" t="s">
        <v>1122</v>
      </c>
      <c r="I273" s="503" t="s">
        <v>1123</v>
      </c>
      <c r="J273" s="504" t="s">
        <v>477</v>
      </c>
      <c r="K273" s="175" t="s">
        <v>478</v>
      </c>
      <c r="L273" s="125">
        <v>6</v>
      </c>
      <c r="M273" s="125">
        <v>2</v>
      </c>
      <c r="N273" s="188" t="s">
        <v>490</v>
      </c>
      <c r="O273" s="125"/>
      <c r="P273" s="188" t="s">
        <v>597</v>
      </c>
      <c r="Q273" s="991"/>
      <c r="R273" s="991"/>
      <c r="S273" s="608" t="s">
        <v>503</v>
      </c>
      <c r="T273" s="573" t="s">
        <v>523</v>
      </c>
      <c r="U273" s="574" t="s">
        <v>484</v>
      </c>
      <c r="V273" s="530" t="s">
        <v>505</v>
      </c>
      <c r="W273" s="575"/>
      <c r="X273" s="530" t="s">
        <v>484</v>
      </c>
      <c r="Y273" s="530" t="s">
        <v>484</v>
      </c>
      <c r="Z273" s="577"/>
      <c r="AA273" s="578"/>
      <c r="AB273" s="125"/>
      <c r="AC273" s="991"/>
      <c r="AD273" s="991"/>
      <c r="AE273" s="991"/>
      <c r="AF273" s="991"/>
      <c r="AG273" s="1018" t="s">
        <v>1125</v>
      </c>
      <c r="AH273" s="993"/>
      <c r="AK273" s="134"/>
      <c r="AM273" s="135"/>
      <c r="AO273" s="1024">
        <v>40.299999999999997</v>
      </c>
      <c r="AP273" s="137">
        <v>53.6</v>
      </c>
      <c r="AQ273" s="138">
        <v>4.7</v>
      </c>
      <c r="AR273" s="139">
        <f t="shared" ref="AR273:AR279" si="148">AO273+AP273+AQ273</f>
        <v>98.600000000000009</v>
      </c>
      <c r="AS273" s="140">
        <f t="shared" ref="AS273:AS279" si="149">AO273/AP273</f>
        <v>0.75186567164179097</v>
      </c>
      <c r="AT273" s="141">
        <f t="shared" ref="AT273:AT279" si="150">AO273/AP273*AQ273</f>
        <v>3.5337686567164175</v>
      </c>
      <c r="AU273" s="142">
        <f t="shared" ref="AU273:AU279" si="151">AO273/(AP273+AQ273)</f>
        <v>0.69125214408233271</v>
      </c>
      <c r="AV273" s="143">
        <v>36.269999999999996</v>
      </c>
      <c r="AW273" s="143">
        <f>95-AY273</f>
        <v>90</v>
      </c>
      <c r="AX273" s="144">
        <v>2.0150000000000001</v>
      </c>
      <c r="AY273" s="145">
        <v>5</v>
      </c>
      <c r="AZ273" s="149" t="s">
        <v>487</v>
      </c>
      <c r="BA273" s="204">
        <v>3.6</v>
      </c>
      <c r="BB273" s="205">
        <v>0.16</v>
      </c>
      <c r="BC273" s="148"/>
      <c r="BD273" s="148"/>
      <c r="BE273" s="149"/>
      <c r="BF273" s="149"/>
      <c r="BG273" s="145"/>
      <c r="BH273" s="149"/>
      <c r="BJ273" s="149">
        <v>29.2</v>
      </c>
      <c r="BK273" s="149">
        <v>70.2</v>
      </c>
      <c r="BL273" s="306">
        <v>0.4159544159544159</v>
      </c>
      <c r="BM273" s="206">
        <v>0.6</v>
      </c>
      <c r="BN273" s="153">
        <f>BM273*100/AO273</f>
        <v>1.4888337468982631</v>
      </c>
      <c r="BO273" s="149" t="s">
        <v>487</v>
      </c>
      <c r="BP273" s="145">
        <v>35.4</v>
      </c>
      <c r="BQ273" s="217">
        <v>53.199999999999996</v>
      </c>
      <c r="BR273" s="152"/>
      <c r="BS273" s="153">
        <f>BX273+BZ273</f>
        <v>60.2</v>
      </c>
      <c r="BT273" s="153">
        <v>88.3</v>
      </c>
      <c r="BU273" s="174">
        <v>14557.25</v>
      </c>
      <c r="BV273" s="153">
        <v>11.700000000000003</v>
      </c>
      <c r="BW273" s="1039">
        <v>47.099999999999994</v>
      </c>
      <c r="BX273" s="153">
        <v>40.9</v>
      </c>
      <c r="BY273" s="153">
        <v>22</v>
      </c>
      <c r="BZ273" s="153">
        <v>19.3</v>
      </c>
      <c r="CA273" s="153">
        <v>10.4</v>
      </c>
      <c r="CB273" s="153">
        <v>27.3</v>
      </c>
      <c r="CC273" s="153">
        <v>14.7</v>
      </c>
      <c r="CD273" s="153">
        <v>1</v>
      </c>
      <c r="CL273" s="143">
        <f>BX273/BZ273</f>
        <v>2.1191709844559585</v>
      </c>
      <c r="CM273" s="145"/>
      <c r="CN273" s="145"/>
      <c r="CO273" s="145"/>
      <c r="CP273" s="148"/>
      <c r="CQ273" s="149"/>
      <c r="CR273" s="149"/>
      <c r="CS273" s="149"/>
      <c r="CT273" s="145"/>
      <c r="CU273" s="145"/>
      <c r="CV273" s="145"/>
      <c r="CW273" s="145"/>
      <c r="CX273" s="145"/>
      <c r="CY273" s="209"/>
      <c r="CZ273" s="145"/>
      <c r="DA273" s="209">
        <v>3</v>
      </c>
      <c r="DB273" s="149" t="s">
        <v>488</v>
      </c>
      <c r="DE273" s="125"/>
      <c r="DF273" s="125"/>
      <c r="DG273" s="125"/>
      <c r="DH273" s="414"/>
      <c r="DI273" s="160" t="s">
        <v>489</v>
      </c>
      <c r="DJ273" s="220" t="s">
        <v>1126</v>
      </c>
      <c r="DK273" s="162" t="s">
        <v>1069</v>
      </c>
      <c r="DL273" s="166"/>
      <c r="DM273" s="166"/>
      <c r="DN273" s="164">
        <v>0</v>
      </c>
      <c r="DO273" s="166"/>
      <c r="DP273" s="168"/>
      <c r="DQ273" s="166"/>
      <c r="DR273" s="165" t="s">
        <v>490</v>
      </c>
      <c r="DS273" s="125" t="s">
        <v>490</v>
      </c>
      <c r="DT273" s="125">
        <v>487</v>
      </c>
      <c r="DU273" s="125">
        <v>8.4</v>
      </c>
      <c r="DV273" s="125">
        <v>91.6</v>
      </c>
      <c r="DW273" s="125" t="s">
        <v>490</v>
      </c>
      <c r="DX273" s="125" t="s">
        <v>490</v>
      </c>
      <c r="DY273" s="125" t="s">
        <v>490</v>
      </c>
      <c r="DZ273" s="125" t="s">
        <v>490</v>
      </c>
      <c r="EA273" s="125">
        <v>0</v>
      </c>
      <c r="EB273" s="149" t="s">
        <v>1127</v>
      </c>
      <c r="EC273" s="166"/>
      <c r="ED273" s="166">
        <v>2</v>
      </c>
      <c r="EE273" s="166">
        <v>6</v>
      </c>
      <c r="EF273" s="166"/>
      <c r="EG273" s="166">
        <v>2</v>
      </c>
      <c r="EH273" s="166">
        <v>1</v>
      </c>
      <c r="EI273" s="166">
        <v>173</v>
      </c>
      <c r="EJ273" s="166">
        <v>110</v>
      </c>
      <c r="EK273" s="167">
        <f>EJ273/(EI273*EI273*0.01*0.01)</f>
        <v>36.753650305723546</v>
      </c>
      <c r="EL273" s="166">
        <v>2</v>
      </c>
      <c r="EM273" s="168" t="s">
        <v>490</v>
      </c>
      <c r="EN273" s="166">
        <v>2</v>
      </c>
      <c r="EO273" s="166">
        <v>1</v>
      </c>
      <c r="EP273" s="166">
        <v>4</v>
      </c>
      <c r="EQ273" s="1230">
        <v>43108</v>
      </c>
      <c r="ER273" s="506">
        <v>8029</v>
      </c>
      <c r="ES273" s="611">
        <v>75</v>
      </c>
      <c r="ET273" s="578">
        <v>11442</v>
      </c>
      <c r="EU273" s="578">
        <v>2</v>
      </c>
      <c r="EV273" s="600">
        <v>305.12</v>
      </c>
      <c r="EW273" s="596">
        <v>6530</v>
      </c>
      <c r="EX273" s="613">
        <v>174.13333333333333</v>
      </c>
      <c r="EY273" s="563">
        <v>1044.8</v>
      </c>
      <c r="EZ273" s="599"/>
      <c r="FA273" s="578"/>
      <c r="FB273" s="578"/>
      <c r="FC273" s="578"/>
      <c r="FD273" s="578"/>
      <c r="FE273" s="596"/>
      <c r="FF273" s="596"/>
      <c r="FG273" s="912"/>
      <c r="FH273" s="674">
        <v>2.7967075038284839</v>
      </c>
      <c r="FI273" s="719"/>
      <c r="FJ273" s="645">
        <v>487</v>
      </c>
      <c r="FK273" s="1154" t="s">
        <v>1125</v>
      </c>
      <c r="FL273" s="133"/>
      <c r="FM273" s="172">
        <v>57.070442230379307</v>
      </c>
      <c r="FN273" s="213">
        <f>EX273/1000</f>
        <v>0.17413333333333333</v>
      </c>
      <c r="FP273" s="172">
        <v>57.070442230379307</v>
      </c>
      <c r="FQ273" s="213">
        <v>0.17413333333333333</v>
      </c>
      <c r="FR273" s="222">
        <f>DT273/EX273</f>
        <v>2.7967075038284839</v>
      </c>
      <c r="FS273" s="222"/>
      <c r="FT273" s="223"/>
      <c r="FU273" s="223"/>
      <c r="FV273" s="223"/>
      <c r="GF273" s="175"/>
      <c r="GJ273" s="125"/>
      <c r="GK273" s="214">
        <v>43159</v>
      </c>
      <c r="GL273" s="1232" t="s">
        <v>497</v>
      </c>
      <c r="GM273" s="1231">
        <f>DATEDIF(EQ273,GK273,"m")</f>
        <v>1</v>
      </c>
      <c r="GN273" s="1147"/>
      <c r="GP273" s="179">
        <v>1.1383380116259902</v>
      </c>
      <c r="GR273" s="991"/>
      <c r="GS273" s="991"/>
      <c r="GT273" s="991"/>
      <c r="GU273" s="122"/>
      <c r="HI273" s="991"/>
      <c r="HJ273" s="991"/>
      <c r="HK273" s="991"/>
      <c r="HL273" s="991"/>
      <c r="HM273" s="991"/>
      <c r="HN273" s="991"/>
      <c r="HO273" s="1022"/>
      <c r="HP273" s="1022"/>
      <c r="HQ273" s="991"/>
      <c r="HR273" s="991"/>
      <c r="HS273" s="991"/>
      <c r="HT273" s="991"/>
      <c r="HU273" s="991"/>
      <c r="HV273" s="991"/>
      <c r="HW273" s="991"/>
      <c r="HX273" s="991"/>
      <c r="HY273" s="991"/>
      <c r="HZ273" s="991"/>
      <c r="IA273" s="991"/>
      <c r="IB273" s="1022"/>
      <c r="IC273" s="991"/>
      <c r="ID273" s="991"/>
      <c r="IE273" s="991"/>
      <c r="IF273" s="991"/>
      <c r="IG273" s="991"/>
      <c r="IH273" s="991"/>
      <c r="II273" s="991"/>
      <c r="IJ273" s="991"/>
      <c r="IK273" s="1022"/>
      <c r="IL273" s="991"/>
      <c r="IM273" s="991"/>
      <c r="IN273" s="1022"/>
      <c r="IO273" s="991"/>
      <c r="IP273" s="991"/>
      <c r="IQ273" s="991"/>
      <c r="IR273" s="991"/>
      <c r="IS273" s="991"/>
      <c r="IT273" s="1022"/>
      <c r="IU273" s="991"/>
      <c r="IV273" s="991"/>
      <c r="IW273" s="991"/>
      <c r="IX273" s="991"/>
      <c r="IY273" s="991"/>
      <c r="IZ273" s="991"/>
      <c r="JA273" s="991"/>
      <c r="JB273" s="991"/>
      <c r="JC273" s="991"/>
      <c r="JD273" s="991"/>
      <c r="JE273" s="991"/>
      <c r="JF273" s="991"/>
      <c r="JG273" s="991"/>
      <c r="JH273" s="991"/>
      <c r="JI273" s="991"/>
      <c r="JJ273" s="993"/>
      <c r="JK273" s="993"/>
      <c r="JL273" s="993"/>
      <c r="JM273" s="993"/>
      <c r="JN273" s="993"/>
      <c r="JO273" s="993"/>
      <c r="JP273" s="993"/>
      <c r="JQ273" s="993"/>
      <c r="JR273" s="993"/>
      <c r="JS273" s="993"/>
      <c r="JT273" s="993"/>
      <c r="JU273" s="993"/>
      <c r="JV273" s="993"/>
      <c r="JW273" s="993"/>
      <c r="JX273" s="993"/>
      <c r="JY273" s="993"/>
      <c r="JZ273" s="993"/>
      <c r="KA273" s="993"/>
      <c r="KB273" s="993"/>
      <c r="KC273" s="993"/>
      <c r="KD273" s="993"/>
      <c r="KE273" s="993"/>
      <c r="KF273" s="993"/>
      <c r="KG273" s="993"/>
      <c r="KH273" s="993"/>
      <c r="KI273" s="993"/>
      <c r="KJ273" s="993"/>
      <c r="KK273" s="993"/>
      <c r="KL273" s="993"/>
      <c r="KM273" s="993"/>
      <c r="KN273" s="993"/>
      <c r="KO273" s="993"/>
      <c r="KP273" s="993"/>
      <c r="KQ273" s="993"/>
      <c r="KR273" s="993"/>
      <c r="KS273" s="993"/>
      <c r="KT273" s="993"/>
      <c r="KU273" s="993"/>
      <c r="KV273" s="993"/>
      <c r="KW273" s="993"/>
      <c r="KX273" s="993"/>
      <c r="KY273" s="993"/>
      <c r="KZ273" s="993"/>
      <c r="LA273" s="993"/>
      <c r="LB273" s="993"/>
      <c r="LC273" s="993"/>
      <c r="LD273" s="993"/>
      <c r="LF273" s="1437" t="s">
        <v>484</v>
      </c>
      <c r="LG273" s="1437" t="s">
        <v>484</v>
      </c>
      <c r="LH273" s="1437" t="s">
        <v>484</v>
      </c>
      <c r="LI273" s="1438">
        <v>72.7</v>
      </c>
      <c r="LJ273" s="1438">
        <v>0</v>
      </c>
      <c r="LK273" s="1438" t="s">
        <v>1507</v>
      </c>
      <c r="LL273" s="1438" t="s">
        <v>484</v>
      </c>
      <c r="LM273" s="1438">
        <v>142</v>
      </c>
      <c r="LN273" s="1438">
        <v>56.4</v>
      </c>
      <c r="LO273" s="1437" t="s">
        <v>484</v>
      </c>
      <c r="LP273" s="1437" t="s">
        <v>484</v>
      </c>
      <c r="LQ273" s="1438">
        <v>6</v>
      </c>
      <c r="LR273" s="1438"/>
      <c r="LS273" s="1437" t="s">
        <v>484</v>
      </c>
      <c r="LT273" s="1438">
        <v>6.9</v>
      </c>
      <c r="LU273" s="1438">
        <v>45.7</v>
      </c>
      <c r="LV273" s="1438">
        <v>1.5</v>
      </c>
      <c r="LW273" s="1437" t="s">
        <v>484</v>
      </c>
      <c r="LX273" s="1437" t="s">
        <v>484</v>
      </c>
      <c r="LY273" s="1437" t="s">
        <v>484</v>
      </c>
      <c r="LZ273" s="1437" t="s">
        <v>484</v>
      </c>
    </row>
    <row r="274" spans="1:338" s="1351" customFormat="1" ht="14.45" customHeight="1">
      <c r="A274" s="209">
        <v>255</v>
      </c>
      <c r="B274" s="209">
        <f>COUNTIFS($D$3:D274,D274,$F$3:F274,F274)</f>
        <v>3</v>
      </c>
      <c r="C274" s="1338">
        <v>7251</v>
      </c>
      <c r="D274" s="532" t="s">
        <v>1724</v>
      </c>
      <c r="E274" s="164" t="s">
        <v>649</v>
      </c>
      <c r="F274" s="1339">
        <v>481007231</v>
      </c>
      <c r="G274" s="164">
        <v>69</v>
      </c>
      <c r="H274" s="532" t="s">
        <v>1409</v>
      </c>
      <c r="I274" s="1340" t="s">
        <v>1524</v>
      </c>
      <c r="J274" s="1341" t="s">
        <v>1501</v>
      </c>
      <c r="K274" s="878" t="s">
        <v>478</v>
      </c>
      <c r="L274" s="164">
        <v>6</v>
      </c>
      <c r="M274" s="164">
        <v>8</v>
      </c>
      <c r="N274" s="164"/>
      <c r="O274" s="188"/>
      <c r="P274" s="553" t="s">
        <v>817</v>
      </c>
      <c r="Q274" s="997"/>
      <c r="R274" s="997"/>
      <c r="S274" s="530" t="s">
        <v>550</v>
      </c>
      <c r="T274" s="573" t="s">
        <v>481</v>
      </c>
      <c r="U274" s="574" t="s">
        <v>660</v>
      </c>
      <c r="V274" s="530" t="s">
        <v>481</v>
      </c>
      <c r="W274" s="575" t="s">
        <v>483</v>
      </c>
      <c r="X274" s="530" t="s">
        <v>484</v>
      </c>
      <c r="Y274" s="530" t="s">
        <v>653</v>
      </c>
      <c r="Z274" s="577"/>
      <c r="AA274" s="578"/>
      <c r="AB274" s="911">
        <v>65</v>
      </c>
      <c r="AC274" s="1012"/>
      <c r="AD274" s="1012"/>
      <c r="AE274" s="1012"/>
      <c r="AF274" s="1012"/>
      <c r="AG274" s="1154" t="s">
        <v>1756</v>
      </c>
      <c r="AH274" s="1009"/>
      <c r="AI274" s="122">
        <v>2.81</v>
      </c>
      <c r="AJ274" s="122">
        <v>76.400000000000006</v>
      </c>
      <c r="AK274" s="134">
        <v>2.1468400000000001</v>
      </c>
      <c r="AL274" s="122">
        <v>17179</v>
      </c>
      <c r="AM274" s="135">
        <v>11.452666666666667</v>
      </c>
      <c r="AN274" s="122">
        <v>4</v>
      </c>
      <c r="AO274" s="1024">
        <v>61.5</v>
      </c>
      <c r="AP274" s="137">
        <v>24.3</v>
      </c>
      <c r="AQ274" s="138">
        <v>13.7</v>
      </c>
      <c r="AR274" s="139">
        <f t="shared" si="148"/>
        <v>99.5</v>
      </c>
      <c r="AS274" s="140">
        <f t="shared" si="149"/>
        <v>2.5308641975308643</v>
      </c>
      <c r="AT274" s="141">
        <f t="shared" si="150"/>
        <v>34.672839506172842</v>
      </c>
      <c r="AU274" s="142">
        <f t="shared" si="151"/>
        <v>1.618421052631579</v>
      </c>
      <c r="AV274" s="145">
        <f>AW274*AO274/100</f>
        <v>57.924999999999997</v>
      </c>
      <c r="AW274" s="143">
        <f>95-AY274</f>
        <v>94.1869918699187</v>
      </c>
      <c r="AX274" s="144">
        <v>0.5</v>
      </c>
      <c r="AY274" s="145">
        <f>AX274*100/AO274</f>
        <v>0.81300813008130079</v>
      </c>
      <c r="AZ274" s="149" t="s">
        <v>487</v>
      </c>
      <c r="BA274" s="204" t="s">
        <v>487</v>
      </c>
      <c r="BB274" s="205">
        <v>0.37</v>
      </c>
      <c r="BC274" s="148"/>
      <c r="BD274" s="153"/>
      <c r="BE274" s="122"/>
      <c r="BF274" s="122"/>
      <c r="BG274" s="145"/>
      <c r="BH274" s="122"/>
      <c r="BI274" s="234"/>
      <c r="BJ274" s="122">
        <v>66.8</v>
      </c>
      <c r="BK274" s="122">
        <v>33.1</v>
      </c>
      <c r="BL274" s="150">
        <v>2.0181268882175223</v>
      </c>
      <c r="BM274" s="151" t="s">
        <v>487</v>
      </c>
      <c r="BN274" s="122" t="s">
        <v>487</v>
      </c>
      <c r="BO274" s="149" t="s">
        <v>487</v>
      </c>
      <c r="BP274" s="143"/>
      <c r="BQ274" s="147"/>
      <c r="BR274" s="158"/>
      <c r="BS274" s="153" t="s">
        <v>487</v>
      </c>
      <c r="BT274" s="153" t="s">
        <v>487</v>
      </c>
      <c r="BU274" s="153"/>
      <c r="BV274" s="153" t="s">
        <v>487</v>
      </c>
      <c r="BW274" s="1039" t="s">
        <v>487</v>
      </c>
      <c r="BX274" s="153" t="s">
        <v>487</v>
      </c>
      <c r="BY274" s="153" t="s">
        <v>487</v>
      </c>
      <c r="BZ274" s="153" t="s">
        <v>487</v>
      </c>
      <c r="CA274" s="153" t="s">
        <v>487</v>
      </c>
      <c r="CB274" s="153" t="s">
        <v>487</v>
      </c>
      <c r="CC274" s="153" t="s">
        <v>487</v>
      </c>
      <c r="CD274" s="447" t="s">
        <v>487</v>
      </c>
      <c r="CE274" s="264"/>
      <c r="CF274" s="265"/>
      <c r="CG274" s="264"/>
      <c r="CH274" s="265"/>
      <c r="CI274" s="264"/>
      <c r="CJ274" s="264"/>
      <c r="CK274" s="265"/>
      <c r="CL274" s="122"/>
      <c r="CM274" s="145"/>
      <c r="CN274" s="145"/>
      <c r="CO274" s="145"/>
      <c r="CP274" s="153"/>
      <c r="CQ274" s="122"/>
      <c r="CR274" s="122"/>
      <c r="CS274" s="122"/>
      <c r="CT274" s="145"/>
      <c r="CU274" s="236"/>
      <c r="CV274" s="236"/>
      <c r="CW274" s="145"/>
      <c r="CX274" s="145"/>
      <c r="CY274" s="158"/>
      <c r="CZ274" s="145"/>
      <c r="DA274" s="209">
        <v>4</v>
      </c>
      <c r="DB274" s="149" t="s">
        <v>600</v>
      </c>
      <c r="DC274" s="159"/>
      <c r="DD274" s="159"/>
      <c r="DE274" s="308"/>
      <c r="DF274" s="308"/>
      <c r="DG274" s="308"/>
      <c r="DH274" s="579"/>
      <c r="DI274" s="1342" t="s">
        <v>489</v>
      </c>
      <c r="DJ274" s="1343" t="s">
        <v>1502</v>
      </c>
      <c r="DK274" s="162">
        <v>2</v>
      </c>
      <c r="DL274" s="163" t="s">
        <v>476</v>
      </c>
      <c r="DM274" s="163" t="s">
        <v>1744</v>
      </c>
      <c r="DN274" s="163" t="s">
        <v>618</v>
      </c>
      <c r="DO274" s="163">
        <v>1</v>
      </c>
      <c r="DP274" s="1345">
        <v>42755</v>
      </c>
      <c r="DQ274" s="163">
        <v>1</v>
      </c>
      <c r="DR274" s="165">
        <v>13.4</v>
      </c>
      <c r="DS274" s="125">
        <v>7.4</v>
      </c>
      <c r="DT274" s="125">
        <v>65</v>
      </c>
      <c r="DU274" s="125">
        <v>0.32300000000000001</v>
      </c>
      <c r="DV274" s="125">
        <v>0.67700000000000005</v>
      </c>
      <c r="DW274" s="125">
        <v>6.6</v>
      </c>
      <c r="DX274" s="125">
        <v>1195</v>
      </c>
      <c r="DY274" s="125" t="s">
        <v>1757</v>
      </c>
      <c r="DZ274" s="125">
        <v>3.99</v>
      </c>
      <c r="EA274" s="125">
        <v>8</v>
      </c>
      <c r="EB274" s="149" t="s">
        <v>1758</v>
      </c>
      <c r="EC274" s="163">
        <v>6</v>
      </c>
      <c r="ED274" s="163">
        <v>8</v>
      </c>
      <c r="EE274" s="166">
        <v>6</v>
      </c>
      <c r="EF274" s="163">
        <v>10</v>
      </c>
      <c r="EG274" s="163">
        <v>2</v>
      </c>
      <c r="EH274" s="163">
        <v>0</v>
      </c>
      <c r="EI274" s="163">
        <v>180</v>
      </c>
      <c r="EJ274" s="163">
        <v>125</v>
      </c>
      <c r="EK274" s="167">
        <f>EJ274/(EI274*EI274*0.01*0.01)</f>
        <v>38.580246913580247</v>
      </c>
      <c r="EL274" s="163">
        <v>0</v>
      </c>
      <c r="EM274" s="164"/>
      <c r="EN274" s="163" t="s">
        <v>490</v>
      </c>
      <c r="EO274" s="163" t="s">
        <v>490</v>
      </c>
      <c r="EP274" s="163" t="s">
        <v>490</v>
      </c>
      <c r="EQ274" s="1344" t="s">
        <v>490</v>
      </c>
      <c r="ER274" s="580">
        <v>7251</v>
      </c>
      <c r="ES274" s="578"/>
      <c r="ET274" s="578"/>
      <c r="EU274" s="578"/>
      <c r="EV274" s="578"/>
      <c r="EW274" s="596"/>
      <c r="EX274" s="597"/>
      <c r="EY274" s="598"/>
      <c r="EZ274" s="599">
        <v>75</v>
      </c>
      <c r="FA274" s="578">
        <v>800000</v>
      </c>
      <c r="FB274" s="578">
        <v>10</v>
      </c>
      <c r="FC274" s="600">
        <v>1066.6666666666665</v>
      </c>
      <c r="FD274" s="601">
        <v>29.973333333333329</v>
      </c>
      <c r="FE274" s="602"/>
      <c r="FF274" s="603"/>
      <c r="FG274" s="604">
        <v>2.1685943060498225</v>
      </c>
      <c r="FH274" s="605"/>
      <c r="FI274" s="590" t="e">
        <v>#DIV/0!</v>
      </c>
      <c r="FJ274" s="606">
        <v>65</v>
      </c>
      <c r="FK274" s="1154" t="s">
        <v>1756</v>
      </c>
      <c r="FL274" s="1009"/>
      <c r="FM274" s="122">
        <v>2.81</v>
      </c>
      <c r="FN274" s="171"/>
      <c r="FO274" s="133"/>
      <c r="FP274" s="172">
        <v>2.81</v>
      </c>
      <c r="FQ274" s="213">
        <f>FD274/1000</f>
        <v>2.9973333333333328E-2</v>
      </c>
      <c r="FR274" s="133"/>
      <c r="FS274" s="133"/>
      <c r="FT274" s="175"/>
      <c r="FU274" s="175"/>
      <c r="FV274" s="175"/>
      <c r="FW274" s="125"/>
      <c r="FX274" s="125"/>
      <c r="FY274" s="125"/>
      <c r="FZ274" s="175"/>
      <c r="GA274" s="175"/>
      <c r="GB274" s="175"/>
      <c r="GC274" s="175"/>
      <c r="GD274" s="125"/>
      <c r="GE274" s="175"/>
      <c r="GF274" s="175"/>
      <c r="GG274" s="125"/>
      <c r="GH274" s="175"/>
      <c r="GI274" s="175"/>
      <c r="GJ274" s="1391">
        <f>DATEDIF(DP274,GK274,"m")</f>
        <v>8</v>
      </c>
      <c r="GK274" s="1305">
        <v>43020</v>
      </c>
      <c r="GL274" s="1376" t="s">
        <v>1238</v>
      </c>
      <c r="GM274" s="1348"/>
      <c r="GN274" s="1147"/>
      <c r="GO274" s="125"/>
      <c r="GP274" s="340">
        <v>6.6</v>
      </c>
      <c r="GQ274" s="125"/>
      <c r="GR274" s="991"/>
      <c r="GS274" s="1030">
        <f>5.28*8</f>
        <v>42.24</v>
      </c>
      <c r="GT274" s="1030">
        <f>122*8</f>
        <v>976</v>
      </c>
      <c r="GU274" s="133"/>
      <c r="GV274" s="249">
        <v>0</v>
      </c>
      <c r="GW274" s="249">
        <v>0</v>
      </c>
      <c r="GX274" s="249">
        <v>2348</v>
      </c>
      <c r="GY274" s="249">
        <v>0</v>
      </c>
      <c r="GZ274" s="249">
        <v>5.68</v>
      </c>
      <c r="HA274" s="249">
        <v>0</v>
      </c>
      <c r="HB274" s="249">
        <v>35435.1</v>
      </c>
      <c r="HC274" s="249">
        <v>0</v>
      </c>
      <c r="HD274" s="249">
        <v>4780.8</v>
      </c>
      <c r="HE274" s="249">
        <v>0</v>
      </c>
      <c r="HF274" s="249">
        <v>0</v>
      </c>
      <c r="HG274" s="249">
        <v>0</v>
      </c>
      <c r="HH274" s="249">
        <v>1474.55</v>
      </c>
      <c r="HI274" s="1022"/>
      <c r="HJ274" s="1022"/>
      <c r="HK274" s="1022"/>
      <c r="HL274" s="1022"/>
      <c r="HM274" s="1022"/>
      <c r="HN274" s="1022"/>
      <c r="HO274" s="1022"/>
      <c r="HP274" s="1022"/>
      <c r="HQ274" s="1022"/>
      <c r="HR274" s="1022"/>
      <c r="HS274" s="1022"/>
      <c r="HT274" s="1022"/>
      <c r="HU274" s="1022"/>
      <c r="HV274" s="1022"/>
      <c r="HW274" s="1022"/>
      <c r="HX274" s="1022"/>
      <c r="HY274" s="1022"/>
      <c r="HZ274" s="1022"/>
      <c r="IA274" s="1022"/>
      <c r="IB274" s="1022"/>
      <c r="IC274" s="1022"/>
      <c r="ID274" s="1022"/>
      <c r="IE274" s="1022"/>
      <c r="IF274" s="1022"/>
      <c r="IG274" s="1022"/>
      <c r="IH274" s="1022"/>
      <c r="II274" s="1022"/>
      <c r="IJ274" s="1022"/>
      <c r="IK274" s="1022"/>
      <c r="IL274" s="1022"/>
      <c r="IM274" s="1022"/>
      <c r="IN274" s="1022"/>
      <c r="IO274" s="1022"/>
      <c r="IP274" s="1022"/>
      <c r="IQ274" s="1022"/>
      <c r="IR274" s="1022"/>
      <c r="IS274" s="1022"/>
      <c r="IT274" s="1022"/>
      <c r="IU274" s="1022"/>
      <c r="IV274" s="1022"/>
      <c r="IW274" s="1022"/>
      <c r="IX274" s="1022"/>
      <c r="IY274" s="1022"/>
      <c r="IZ274" s="1022"/>
      <c r="JA274" s="1022"/>
      <c r="JB274" s="1022"/>
      <c r="JC274" s="1022"/>
      <c r="JD274" s="1022"/>
      <c r="JE274" s="1022"/>
      <c r="JF274" s="1022"/>
      <c r="JG274" s="1449" t="s">
        <v>2059</v>
      </c>
      <c r="JH274" s="1449"/>
      <c r="JI274" s="1449" t="s">
        <v>2100</v>
      </c>
      <c r="JJ274" s="993"/>
      <c r="JK274" s="993"/>
      <c r="JL274" s="993"/>
      <c r="JM274" s="993"/>
      <c r="JN274" s="993"/>
      <c r="JO274" s="993"/>
      <c r="JP274" s="993"/>
      <c r="JQ274" s="993"/>
      <c r="JR274" s="993"/>
      <c r="JS274" s="993"/>
      <c r="JT274" s="993"/>
      <c r="JU274" s="993"/>
      <c r="JV274" s="993"/>
      <c r="JW274" s="993"/>
      <c r="JX274" s="993"/>
      <c r="JY274" s="993"/>
      <c r="JZ274" s="993"/>
      <c r="KA274" s="993"/>
      <c r="KB274" s="993"/>
      <c r="KC274" s="993"/>
      <c r="KD274" s="993"/>
      <c r="KE274" s="993"/>
      <c r="KF274" s="993"/>
      <c r="KG274" s="993"/>
      <c r="KH274" s="993"/>
      <c r="KI274" s="993"/>
      <c r="KJ274" s="993"/>
      <c r="KK274" s="993"/>
      <c r="KL274" s="993"/>
      <c r="KM274" s="993"/>
      <c r="KN274" s="993"/>
      <c r="KO274" s="993"/>
      <c r="KP274" s="993"/>
      <c r="KQ274" s="993"/>
      <c r="KR274" s="993"/>
      <c r="KS274" s="993"/>
      <c r="KT274" s="993"/>
      <c r="KU274" s="993"/>
      <c r="KV274" s="993"/>
      <c r="KW274" s="993"/>
      <c r="KX274" s="993"/>
      <c r="KY274" s="993"/>
      <c r="KZ274" s="993"/>
      <c r="LA274" s="993"/>
      <c r="LB274" s="993"/>
      <c r="LC274" s="993"/>
      <c r="LD274" s="993"/>
      <c r="LE274" s="164">
        <v>2</v>
      </c>
      <c r="LF274" s="1363" t="s">
        <v>484</v>
      </c>
      <c r="LG274" s="1363" t="s">
        <v>484</v>
      </c>
      <c r="LH274" s="1363" t="s">
        <v>484</v>
      </c>
      <c r="LI274" s="1364">
        <v>72.7</v>
      </c>
      <c r="LJ274" s="1364">
        <v>0</v>
      </c>
      <c r="LK274" s="1364" t="s">
        <v>1507</v>
      </c>
      <c r="LL274" s="1364" t="s">
        <v>484</v>
      </c>
      <c r="LM274" s="1460">
        <v>142</v>
      </c>
      <c r="LN274" s="1364">
        <v>56.4</v>
      </c>
      <c r="LO274" s="1363" t="s">
        <v>484</v>
      </c>
      <c r="LP274" s="1363" t="s">
        <v>484</v>
      </c>
      <c r="LQ274" s="1364">
        <v>6</v>
      </c>
      <c r="LR274" s="1364"/>
      <c r="LS274" s="1363" t="s">
        <v>484</v>
      </c>
      <c r="LT274" s="1364">
        <v>6.9</v>
      </c>
      <c r="LU274" s="1364">
        <v>45.7</v>
      </c>
      <c r="LV274" s="1364">
        <v>1.5</v>
      </c>
      <c r="LW274" s="1363" t="s">
        <v>484</v>
      </c>
      <c r="LX274" s="1363" t="s">
        <v>484</v>
      </c>
      <c r="LY274" s="1363" t="s">
        <v>484</v>
      </c>
      <c r="LZ274" s="1363" t="s">
        <v>484</v>
      </c>
    </row>
    <row r="275" spans="1:338" ht="14.45" hidden="1" customHeight="1">
      <c r="A275" s="122">
        <v>291</v>
      </c>
      <c r="B275" s="122">
        <f>COUNTIFS($D$3:D275,D275,$F$3:F275,F275)</f>
        <v>1</v>
      </c>
      <c r="C275" s="184">
        <v>11747</v>
      </c>
      <c r="D275" s="398" t="s">
        <v>1889</v>
      </c>
      <c r="E275" s="188" t="s">
        <v>1380</v>
      </c>
      <c r="F275" s="188">
        <v>385501459</v>
      </c>
      <c r="G275" s="125">
        <f>LEFT(H275,4)-CONCATENATE(IF(LEFT(F275, 2)&lt;MID(H275, 3, 4), 20, 19),LEFT(F275,2))</f>
        <v>81</v>
      </c>
      <c r="H275" s="398" t="s">
        <v>1699</v>
      </c>
      <c r="I275" s="389" t="s">
        <v>1890</v>
      </c>
      <c r="J275" s="504" t="s">
        <v>477</v>
      </c>
      <c r="K275" s="188" t="s">
        <v>478</v>
      </c>
      <c r="L275" s="125">
        <v>6</v>
      </c>
      <c r="M275" s="188" t="s">
        <v>1496</v>
      </c>
      <c r="N275" s="188" t="s">
        <v>490</v>
      </c>
      <c r="O275" s="125"/>
      <c r="P275" s="125" t="s">
        <v>1692</v>
      </c>
      <c r="Q275" s="997"/>
      <c r="R275" s="997"/>
      <c r="S275" s="188"/>
      <c r="T275" s="632" t="s">
        <v>974</v>
      </c>
      <c r="U275" s="632"/>
      <c r="V275" s="884" t="s">
        <v>1687</v>
      </c>
      <c r="W275" s="535"/>
      <c r="X275" s="557"/>
      <c r="Y275" s="557"/>
      <c r="Z275" s="389"/>
      <c r="AA275" s="125" t="s">
        <v>532</v>
      </c>
      <c r="AB275" s="125"/>
      <c r="AC275" s="1014">
        <v>10920</v>
      </c>
      <c r="AD275" s="1014">
        <v>65500</v>
      </c>
      <c r="AE275" s="993"/>
      <c r="AF275" s="993"/>
      <c r="AG275" s="993" t="s">
        <v>1730</v>
      </c>
      <c r="AH275" s="1014">
        <v>10000</v>
      </c>
      <c r="AI275"/>
      <c r="AO275" s="1024">
        <v>18.399999999999999</v>
      </c>
      <c r="AP275" s="137">
        <v>1.3</v>
      </c>
      <c r="AQ275" s="138">
        <v>79.599999999999994</v>
      </c>
      <c r="AR275" s="139">
        <f t="shared" si="148"/>
        <v>99.3</v>
      </c>
      <c r="AS275" s="140">
        <f t="shared" si="149"/>
        <v>14.153846153846152</v>
      </c>
      <c r="AT275" s="141">
        <f t="shared" si="150"/>
        <v>1126.6461538461535</v>
      </c>
      <c r="AU275" s="142">
        <f t="shared" si="151"/>
        <v>0.22744128553770088</v>
      </c>
      <c r="AV275" s="143">
        <v>16.302399999999999</v>
      </c>
      <c r="AW275" s="143">
        <f>95-AY275</f>
        <v>88.6</v>
      </c>
      <c r="AX275" s="144">
        <v>1.1776</v>
      </c>
      <c r="AY275" s="143">
        <v>6.4</v>
      </c>
      <c r="AZ275" s="122" t="s">
        <v>487</v>
      </c>
      <c r="BA275" s="146">
        <v>10.01</v>
      </c>
      <c r="BB275" s="147" t="s">
        <v>487</v>
      </c>
      <c r="BC275" s="153">
        <v>1.4</v>
      </c>
      <c r="BD275" s="153"/>
      <c r="BE275" s="143">
        <v>57.8</v>
      </c>
      <c r="BF275" s="143">
        <v>51.6</v>
      </c>
      <c r="BG275" s="233">
        <v>9995</v>
      </c>
      <c r="BH275" s="135">
        <v>326</v>
      </c>
      <c r="BI275" s="234">
        <v>0.45</v>
      </c>
      <c r="BJ275" s="143">
        <v>39.5</v>
      </c>
      <c r="BK275" s="122">
        <v>70.099999999999994</v>
      </c>
      <c r="BL275" s="150">
        <f>BJ275/BK275</f>
        <v>0.56348074179743224</v>
      </c>
      <c r="BM275" s="206">
        <v>0.2</v>
      </c>
      <c r="BN275" s="153">
        <f>BM275*100/AO275</f>
        <v>1.0869565217391306</v>
      </c>
      <c r="BO275" s="122" t="s">
        <v>487</v>
      </c>
      <c r="BP275" s="122">
        <v>59.8</v>
      </c>
      <c r="BQ275" s="147">
        <v>79.913999999999987</v>
      </c>
      <c r="BR275" s="158">
        <v>104611</v>
      </c>
      <c r="BS275" s="153">
        <f>BX275+BZ275</f>
        <v>32.9</v>
      </c>
      <c r="BT275" s="158">
        <v>58.1</v>
      </c>
      <c r="BU275" s="158">
        <v>5750</v>
      </c>
      <c r="BV275" s="153">
        <f>100-BT275</f>
        <v>41.9</v>
      </c>
      <c r="BW275" s="1039">
        <f>BY275+CA275+CC275</f>
        <v>1.274</v>
      </c>
      <c r="BX275" s="158">
        <v>5.6</v>
      </c>
      <c r="BY275" s="145">
        <f>BX275*AP275/100</f>
        <v>7.279999999999999E-2</v>
      </c>
      <c r="BZ275" s="158">
        <v>27.3</v>
      </c>
      <c r="CA275" s="145">
        <f>BZ275*AP275/100</f>
        <v>0.35489999999999999</v>
      </c>
      <c r="CB275" s="158">
        <v>65.099999999999994</v>
      </c>
      <c r="CC275" s="145">
        <f>CB275*AP275/100</f>
        <v>0.84629999999999994</v>
      </c>
      <c r="CD275" s="153">
        <v>0.2</v>
      </c>
      <c r="CE275" s="151">
        <v>78.900000000000006</v>
      </c>
      <c r="CF275" s="235">
        <v>7914.2999999999993</v>
      </c>
      <c r="CG275" s="151">
        <v>92.5</v>
      </c>
      <c r="CH275" s="151">
        <v>5982</v>
      </c>
      <c r="CI275" s="151">
        <v>84.4</v>
      </c>
      <c r="CJ275" s="151">
        <v>85.7</v>
      </c>
      <c r="CK275" s="235">
        <v>7200</v>
      </c>
      <c r="CL275" s="157">
        <f>BX275/BZ275</f>
        <v>0.20512820512820512</v>
      </c>
      <c r="CM275" s="145"/>
      <c r="CN275" s="145"/>
      <c r="CO275" s="145"/>
      <c r="CP275" s="153"/>
      <c r="CQ275" s="143"/>
      <c r="CR275" s="143"/>
      <c r="CS275" s="143"/>
      <c r="CT275" s="153">
        <v>53.3</v>
      </c>
      <c r="CU275" s="153">
        <v>34.700000000000003</v>
      </c>
      <c r="CV275" s="153">
        <v>58.1</v>
      </c>
      <c r="CW275" s="145">
        <v>35.9</v>
      </c>
      <c r="CX275" s="145">
        <v>52.4</v>
      </c>
      <c r="CY275" s="149">
        <v>44.6</v>
      </c>
      <c r="CZ275" s="145">
        <v>0.39</v>
      </c>
      <c r="DA275" s="209">
        <v>5</v>
      </c>
      <c r="DB275" s="237" t="s">
        <v>780</v>
      </c>
      <c r="DC275" s="238"/>
      <c r="DD275" s="239" t="s">
        <v>740</v>
      </c>
      <c r="DE275" s="125"/>
      <c r="DF275" s="125"/>
      <c r="DG275" s="125"/>
      <c r="DH275" s="414"/>
      <c r="DI275" s="360" t="s">
        <v>515</v>
      </c>
      <c r="DJ275" s="361" t="s">
        <v>485</v>
      </c>
      <c r="DK275" s="166">
        <v>2</v>
      </c>
      <c r="DL275" s="166"/>
      <c r="DM275" s="166" t="s">
        <v>1891</v>
      </c>
      <c r="DN275" s="164">
        <v>1</v>
      </c>
      <c r="DO275" s="166">
        <v>1</v>
      </c>
      <c r="DP275" s="1303">
        <v>43438</v>
      </c>
      <c r="DQ275" s="166"/>
      <c r="DR275" s="165">
        <v>16.5</v>
      </c>
      <c r="DS275" s="125">
        <v>52.2</v>
      </c>
      <c r="DT275" s="125">
        <v>17</v>
      </c>
      <c r="DU275" s="125">
        <v>83.1</v>
      </c>
      <c r="DV275" s="125">
        <v>16.899999999999999</v>
      </c>
      <c r="DW275" s="125" t="s">
        <v>490</v>
      </c>
      <c r="DX275" s="125" t="s">
        <v>490</v>
      </c>
      <c r="DY275" s="125" t="s">
        <v>490</v>
      </c>
      <c r="DZ275" s="125" t="s">
        <v>490</v>
      </c>
      <c r="EA275" s="125">
        <v>0</v>
      </c>
      <c r="EC275" s="166"/>
      <c r="ED275" s="166"/>
      <c r="EE275" s="166">
        <v>6</v>
      </c>
      <c r="EF275" s="166">
        <v>25</v>
      </c>
      <c r="EG275" s="166">
        <v>3</v>
      </c>
      <c r="EH275" s="166">
        <v>0</v>
      </c>
      <c r="EI275" s="166">
        <v>167</v>
      </c>
      <c r="EJ275" s="166">
        <v>87</v>
      </c>
      <c r="EK275" s="166">
        <v>30.8</v>
      </c>
      <c r="EL275" s="374">
        <v>1</v>
      </c>
      <c r="EM275" s="166"/>
      <c r="EN275" s="166">
        <v>3</v>
      </c>
      <c r="EO275" s="166">
        <v>2</v>
      </c>
      <c r="EP275" s="242"/>
      <c r="EQ275" s="176"/>
      <c r="ER275" s="559">
        <v>11747</v>
      </c>
      <c r="ES275" s="560">
        <v>75</v>
      </c>
      <c r="ET275" s="560">
        <v>139915</v>
      </c>
      <c r="EU275" s="560">
        <v>4000</v>
      </c>
      <c r="EV275" s="560">
        <v>42120</v>
      </c>
      <c r="EW275" s="561">
        <v>76072</v>
      </c>
      <c r="EX275" s="562">
        <f>EW275/EU275*EV275/ES275</f>
        <v>10680.5088</v>
      </c>
      <c r="EY275" s="563">
        <f>L275*EX275</f>
        <v>64083.052799999998</v>
      </c>
      <c r="EZ275" s="441"/>
      <c r="FA275" s="175"/>
      <c r="FB275" s="175"/>
      <c r="FC275" s="175"/>
      <c r="FD275" s="564"/>
      <c r="FE275" s="565"/>
      <c r="FF275" s="565"/>
      <c r="FG275" s="566"/>
      <c r="FH275" s="614"/>
      <c r="FI275" s="518"/>
      <c r="FJ275" s="519"/>
      <c r="FK275" s="1017"/>
      <c r="FL275" s="133"/>
      <c r="FM275" s="122"/>
      <c r="FN275" s="213">
        <f>AC275/1000</f>
        <v>10.92</v>
      </c>
      <c r="FP275" s="141">
        <f>EW275*100/ET275</f>
        <v>54.370153307365186</v>
      </c>
      <c r="FQ275" s="247">
        <f>EX275/1000</f>
        <v>10.6805088</v>
      </c>
      <c r="FS275" s="133"/>
      <c r="FW275" s="125">
        <v>0</v>
      </c>
      <c r="FX275" s="125">
        <v>3</v>
      </c>
      <c r="FY275" s="125">
        <v>1</v>
      </c>
      <c r="GA275" s="125">
        <v>0</v>
      </c>
      <c r="GB275" s="415"/>
      <c r="GD275" s="125">
        <v>0</v>
      </c>
      <c r="GF275" s="175"/>
      <c r="GI275" s="183" t="s">
        <v>951</v>
      </c>
      <c r="GJ275" s="1320">
        <f>DATEDIF(DP275,GK275,"m")</f>
        <v>10</v>
      </c>
      <c r="GK275" s="214">
        <v>43752</v>
      </c>
      <c r="GL275" s="1305" t="s">
        <v>1238</v>
      </c>
      <c r="GM275" s="177"/>
      <c r="GN275" s="1147"/>
      <c r="GP275" s="179">
        <v>5.4586541842321621</v>
      </c>
      <c r="GR275" s="991"/>
      <c r="GS275" s="991"/>
      <c r="GT275" s="991"/>
      <c r="GU275" s="122"/>
      <c r="HI275" s="991"/>
      <c r="HJ275" s="991"/>
      <c r="HK275" s="991"/>
      <c r="HL275" s="991"/>
      <c r="HM275" s="991"/>
      <c r="HN275" s="991"/>
      <c r="HO275" s="1022"/>
      <c r="HP275" s="1022"/>
      <c r="HQ275" s="991"/>
      <c r="HR275" s="991"/>
      <c r="HS275" s="991"/>
      <c r="HT275" s="991"/>
      <c r="HU275" s="991"/>
      <c r="HV275" s="991"/>
      <c r="HW275" s="991"/>
      <c r="HX275" s="991"/>
      <c r="HY275" s="991"/>
      <c r="HZ275" s="991"/>
      <c r="IA275" s="991"/>
      <c r="IB275" s="1022"/>
      <c r="IC275" s="991"/>
      <c r="ID275" s="991"/>
      <c r="IE275" s="991"/>
      <c r="IF275" s="991"/>
      <c r="IG275" s="991"/>
      <c r="IH275" s="991"/>
      <c r="II275" s="991"/>
      <c r="IJ275" s="991"/>
      <c r="IK275" s="1022"/>
      <c r="IL275" s="991"/>
      <c r="IM275" s="991"/>
      <c r="IN275" s="1022"/>
      <c r="IO275" s="991"/>
      <c r="IP275" s="991"/>
      <c r="IQ275" s="991"/>
      <c r="IR275" s="991"/>
      <c r="IS275" s="991"/>
      <c r="IT275" s="1022"/>
      <c r="IU275" s="991"/>
      <c r="IV275" s="991"/>
      <c r="IW275" s="991"/>
      <c r="IX275" s="991"/>
      <c r="IY275" s="991"/>
      <c r="IZ275" s="991"/>
      <c r="JA275" s="991"/>
      <c r="JB275" s="991"/>
      <c r="JC275" s="991"/>
      <c r="JD275" s="991"/>
      <c r="JE275" s="991"/>
      <c r="JF275" s="991"/>
      <c r="JG275" s="125"/>
      <c r="JH275" s="125"/>
      <c r="JI275" s="125"/>
      <c r="JJ275" s="993"/>
      <c r="JK275" s="993"/>
      <c r="JL275" s="993"/>
      <c r="JM275" s="993"/>
      <c r="JN275" s="993"/>
      <c r="JO275" s="993"/>
      <c r="JP275" s="993"/>
      <c r="JQ275" s="993"/>
      <c r="JR275" s="993"/>
      <c r="JS275" s="993"/>
      <c r="JT275" s="993"/>
      <c r="JU275" s="993"/>
      <c r="JV275" s="993"/>
      <c r="JW275" s="993"/>
      <c r="JX275" s="993"/>
      <c r="JY275" s="993"/>
      <c r="JZ275" s="993"/>
      <c r="KA275" s="993"/>
      <c r="KB275" s="993"/>
      <c r="KC275" s="993"/>
      <c r="KD275" s="993"/>
      <c r="KE275" s="993"/>
      <c r="KF275" s="993"/>
      <c r="KG275" s="993"/>
      <c r="KH275" s="993"/>
      <c r="KI275" s="993"/>
      <c r="KJ275" s="993"/>
      <c r="KK275" s="993"/>
      <c r="KL275" s="993"/>
      <c r="KM275" s="993"/>
      <c r="KN275" s="993"/>
      <c r="KO275" s="993"/>
      <c r="KP275" s="993"/>
      <c r="KQ275" s="993"/>
      <c r="KR275" s="993"/>
      <c r="KS275" s="993"/>
      <c r="KT275" s="993"/>
      <c r="KU275" s="993"/>
      <c r="KV275" s="993"/>
      <c r="KW275" s="993"/>
      <c r="KX275" s="993"/>
      <c r="KY275" s="993"/>
      <c r="KZ275" s="993"/>
      <c r="LA275" s="993"/>
      <c r="LB275" s="993"/>
      <c r="LC275" s="993"/>
      <c r="LD275" s="993"/>
      <c r="LE275" s="125"/>
      <c r="LF275" s="125"/>
      <c r="LG275" s="125"/>
      <c r="LH275" s="125"/>
      <c r="LI275" s="125"/>
      <c r="LJ275" s="125"/>
      <c r="LK275" s="125"/>
      <c r="LL275" s="125"/>
      <c r="LM275" s="125"/>
      <c r="LN275" s="125"/>
      <c r="LO275" s="125"/>
      <c r="LP275" s="125"/>
      <c r="LQ275" s="125"/>
      <c r="LR275" s="175"/>
      <c r="LS275" s="175"/>
      <c r="LT275" s="175"/>
      <c r="LU275" s="175"/>
      <c r="LV275" s="175"/>
      <c r="LW275" s="175"/>
      <c r="LX275" s="175"/>
      <c r="LY275" s="183"/>
      <c r="LZ275" s="183"/>
    </row>
    <row r="276" spans="1:338" ht="14.45" hidden="1" customHeight="1">
      <c r="A276" s="122">
        <v>62</v>
      </c>
      <c r="B276" s="122">
        <f>COUNTIFS($D$3:D276,D276,$F$3:F276,F276)</f>
        <v>1</v>
      </c>
      <c r="C276" s="184">
        <v>14760</v>
      </c>
      <c r="D276" s="398" t="s">
        <v>1951</v>
      </c>
      <c r="E276" s="188" t="s">
        <v>837</v>
      </c>
      <c r="F276" s="187">
        <v>501006111</v>
      </c>
      <c r="G276" s="125">
        <f>LEFT(H276,4)-CONCATENATE(IF(LEFT(F276, 2)&lt;MID(H276, 3, 4), 20, 19),LEFT(F276,2))</f>
        <v>71</v>
      </c>
      <c r="H276" s="398" t="s">
        <v>1952</v>
      </c>
      <c r="I276" s="389" t="s">
        <v>1736</v>
      </c>
      <c r="J276" s="504" t="s">
        <v>477</v>
      </c>
      <c r="K276" s="188" t="s">
        <v>478</v>
      </c>
      <c r="L276" s="188">
        <v>39</v>
      </c>
      <c r="M276" s="188" t="s">
        <v>713</v>
      </c>
      <c r="N276" s="188" t="s">
        <v>513</v>
      </c>
      <c r="O276" s="183"/>
      <c r="P276" s="188" t="s">
        <v>1953</v>
      </c>
      <c r="Q276" s="993"/>
      <c r="R276" s="993"/>
      <c r="S276" s="183"/>
      <c r="T276" s="750"/>
      <c r="U276" s="750"/>
      <c r="V276" s="930" t="s">
        <v>1944</v>
      </c>
      <c r="W276" s="825" t="s">
        <v>778</v>
      </c>
      <c r="X276" s="826"/>
      <c r="Y276" s="826"/>
      <c r="Z276" s="183"/>
      <c r="AA276" s="125" t="s">
        <v>779</v>
      </c>
      <c r="AB276" s="125"/>
      <c r="AC276" s="1014">
        <v>88261</v>
      </c>
      <c r="AD276" s="1014">
        <v>3442000</v>
      </c>
      <c r="AE276" s="993"/>
      <c r="AF276" s="993"/>
      <c r="AG276" s="993" t="s">
        <v>1954</v>
      </c>
      <c r="AH276" s="232">
        <v>10000</v>
      </c>
      <c r="AI276"/>
      <c r="AJ276"/>
      <c r="AM276"/>
      <c r="AO276" s="1024">
        <v>0.96</v>
      </c>
      <c r="AP276" s="137">
        <v>3.11</v>
      </c>
      <c r="AQ276" s="138">
        <v>95.4</v>
      </c>
      <c r="AR276" s="139">
        <f t="shared" si="148"/>
        <v>99.47</v>
      </c>
      <c r="AS276" s="140">
        <f t="shared" si="149"/>
        <v>0.3086816720257235</v>
      </c>
      <c r="AT276" s="141">
        <f t="shared" si="150"/>
        <v>29.448231511254022</v>
      </c>
      <c r="AU276" s="142">
        <f t="shared" si="151"/>
        <v>9.7452035326362797E-3</v>
      </c>
      <c r="AV276" s="143">
        <f>AW276*AO276/100</f>
        <v>0.74946999999999986</v>
      </c>
      <c r="AW276" s="143">
        <f>98-AY276-(CD276*100/AO276)</f>
        <v>78.06979166666666</v>
      </c>
      <c r="AX276" s="144">
        <v>0.19</v>
      </c>
      <c r="AY276" s="143">
        <f>AX276*100/AO276</f>
        <v>19.791666666666668</v>
      </c>
      <c r="AZ276" s="122" t="s">
        <v>487</v>
      </c>
      <c r="BA276" s="204">
        <v>3.57</v>
      </c>
      <c r="BB276" s="147" t="s">
        <v>487</v>
      </c>
      <c r="BC276" s="153">
        <v>22.9</v>
      </c>
      <c r="BD276" s="153"/>
      <c r="BE276" s="143"/>
      <c r="BF276" s="143"/>
      <c r="BG276" s="149">
        <v>7821</v>
      </c>
      <c r="BH276" s="149">
        <v>518</v>
      </c>
      <c r="BI276" s="234">
        <v>0.52</v>
      </c>
      <c r="BJ276" s="143">
        <v>72</v>
      </c>
      <c r="BK276" s="122">
        <v>28</v>
      </c>
      <c r="BL276" s="150">
        <f>BJ276/BK276</f>
        <v>2.5714285714285716</v>
      </c>
      <c r="BM276" s="206">
        <v>3.6999999999999998E-2</v>
      </c>
      <c r="BN276" s="153">
        <f>BM276*100/AO276</f>
        <v>3.8541666666666665</v>
      </c>
      <c r="BO276" s="122" t="s">
        <v>487</v>
      </c>
      <c r="BP276" s="143">
        <v>16.899999999999999</v>
      </c>
      <c r="BQ276" s="234">
        <v>18.8</v>
      </c>
      <c r="BR276" s="158">
        <v>6545</v>
      </c>
      <c r="BS276" s="153">
        <f>BX276+BZ276</f>
        <v>81.599999999999994</v>
      </c>
      <c r="BT276" s="158">
        <v>95.5</v>
      </c>
      <c r="BU276" s="158">
        <v>10288</v>
      </c>
      <c r="BV276" s="153">
        <f>100-BT276</f>
        <v>4.5</v>
      </c>
      <c r="BW276" s="1039">
        <f>BY276+CA276+CC276</f>
        <v>3.0695700000000001</v>
      </c>
      <c r="BX276" s="145">
        <v>40.799999999999997</v>
      </c>
      <c r="BY276" s="145">
        <f>BX276*AP276/100</f>
        <v>1.26888</v>
      </c>
      <c r="BZ276" s="158">
        <v>40.799999999999997</v>
      </c>
      <c r="CA276" s="145">
        <f>BZ276*AP276/100</f>
        <v>1.26888</v>
      </c>
      <c r="CB276" s="158">
        <v>17.100000000000001</v>
      </c>
      <c r="CC276" s="145">
        <f>CB276*AP276/100</f>
        <v>0.53181</v>
      </c>
      <c r="CD276" s="145">
        <v>1.33E-3</v>
      </c>
      <c r="CE276" s="151">
        <v>90.2</v>
      </c>
      <c r="CF276" s="151">
        <v>6514</v>
      </c>
      <c r="CG276" s="151">
        <v>90.8</v>
      </c>
      <c r="CH276" s="151">
        <v>5820</v>
      </c>
      <c r="CI276" s="151">
        <v>75.3</v>
      </c>
      <c r="CJ276" s="151">
        <v>87.4</v>
      </c>
      <c r="CK276" s="151">
        <v>5982</v>
      </c>
      <c r="CL276" s="143">
        <f>BX276/BZ276</f>
        <v>1</v>
      </c>
      <c r="CM276" s="143">
        <v>0</v>
      </c>
      <c r="CN276" s="143" t="s">
        <v>487</v>
      </c>
      <c r="CO276" s="143" t="s">
        <v>487</v>
      </c>
      <c r="CP276" s="153"/>
      <c r="CQ276" s="143"/>
      <c r="CR276" s="143"/>
      <c r="CS276" s="135"/>
      <c r="CZ276" s="145"/>
      <c r="DA276" s="209"/>
      <c r="DB276" s="237" t="s">
        <v>508</v>
      </c>
      <c r="DC276" s="238"/>
      <c r="DD276" s="239" t="s">
        <v>1955</v>
      </c>
      <c r="DE276" s="125"/>
      <c r="DF276" s="125"/>
      <c r="DG276" s="125"/>
      <c r="DH276" s="414"/>
      <c r="DI276" s="360" t="s">
        <v>489</v>
      </c>
      <c r="DJ276" s="183" t="s">
        <v>1954</v>
      </c>
      <c r="DK276" s="166">
        <v>2</v>
      </c>
      <c r="DL276" s="166"/>
      <c r="DM276" s="166"/>
      <c r="DN276" s="164">
        <v>1</v>
      </c>
      <c r="DO276" s="166">
        <v>1</v>
      </c>
      <c r="DP276" s="1303">
        <v>43903</v>
      </c>
      <c r="DQ276" s="166"/>
      <c r="DR276" s="165">
        <v>117.3</v>
      </c>
      <c r="DS276" s="125">
        <v>56.5</v>
      </c>
      <c r="DT276" s="125">
        <v>108733</v>
      </c>
      <c r="DU276" s="125">
        <v>95</v>
      </c>
      <c r="DV276" s="125">
        <v>5</v>
      </c>
      <c r="DW276" s="125" t="s">
        <v>490</v>
      </c>
      <c r="DX276" s="125" t="s">
        <v>490</v>
      </c>
      <c r="DY276" s="125" t="s">
        <v>490</v>
      </c>
      <c r="DZ276" s="125" t="s">
        <v>490</v>
      </c>
      <c r="EA276" s="415" t="s">
        <v>1956</v>
      </c>
      <c r="EB276" s="122" t="s">
        <v>1957</v>
      </c>
      <c r="EC276" s="242"/>
      <c r="ED276" s="242"/>
      <c r="EE276" s="166">
        <f>L276</f>
        <v>39</v>
      </c>
      <c r="EF276" s="166"/>
      <c r="EG276" s="166">
        <v>3</v>
      </c>
      <c r="EH276" s="242"/>
      <c r="EI276" s="242"/>
      <c r="EJ276" s="242"/>
      <c r="EK276" s="242"/>
      <c r="EL276" s="242"/>
      <c r="EM276" s="166"/>
      <c r="EN276" s="242"/>
      <c r="EO276" s="242"/>
      <c r="EP276" s="242"/>
      <c r="EQ276" s="176"/>
      <c r="ER276" s="559">
        <v>14760</v>
      </c>
      <c r="ES276" s="560">
        <v>75</v>
      </c>
      <c r="ET276" s="560">
        <v>768542</v>
      </c>
      <c r="EU276" s="560">
        <v>4000</v>
      </c>
      <c r="EV276" s="560">
        <v>39780</v>
      </c>
      <c r="EW276" s="561">
        <v>667881</v>
      </c>
      <c r="EX276" s="562">
        <f>EW276/EU276*EV276/ES276</f>
        <v>88561.020600000003</v>
      </c>
      <c r="EY276" s="563">
        <f>L276*EX276</f>
        <v>3453879.8034000001</v>
      </c>
      <c r="EZ276" s="441"/>
      <c r="FA276" s="175"/>
      <c r="FB276" s="175"/>
      <c r="FC276" s="175"/>
      <c r="FD276" s="564"/>
      <c r="FE276" s="565"/>
      <c r="FF276" s="565"/>
      <c r="FG276" s="566"/>
      <c r="FH276" s="614"/>
      <c r="FI276" s="518"/>
      <c r="FJ276" s="519"/>
      <c r="FK276" s="1017"/>
      <c r="FL276" s="1009"/>
      <c r="FM276" s="122"/>
      <c r="FN276" s="213">
        <f>AC276/1000</f>
        <v>88.260999999999996</v>
      </c>
      <c r="FP276" s="141">
        <f>EW276*100/ET276</f>
        <v>86.902342357346768</v>
      </c>
      <c r="FQ276" s="247">
        <f>EX276/1000</f>
        <v>88.561020600000006</v>
      </c>
      <c r="FS276" s="133"/>
      <c r="FW276" s="164">
        <v>1</v>
      </c>
      <c r="GF276" s="175"/>
      <c r="GJ276" s="1320">
        <f>DATEDIF(DP276,GK276,"m")</f>
        <v>11</v>
      </c>
      <c r="GK276" s="214">
        <v>44266</v>
      </c>
      <c r="GL276" s="1305" t="s">
        <v>1238</v>
      </c>
      <c r="GM276" s="177"/>
      <c r="GN276" s="1147"/>
      <c r="GR276" s="991"/>
      <c r="GS276" s="991"/>
      <c r="GT276" s="991"/>
      <c r="HI276" s="991"/>
      <c r="HJ276" s="991"/>
      <c r="HK276" s="991"/>
      <c r="HL276" s="991"/>
      <c r="HM276" s="991"/>
      <c r="HN276" s="991"/>
      <c r="HO276" s="1022"/>
      <c r="HP276" s="1022"/>
      <c r="HQ276" s="991"/>
      <c r="HR276" s="991"/>
      <c r="HS276" s="991"/>
      <c r="HT276" s="991"/>
      <c r="HU276" s="991"/>
      <c r="HV276" s="991"/>
      <c r="HW276" s="991"/>
      <c r="HX276" s="991"/>
      <c r="HY276" s="991"/>
      <c r="HZ276" s="991"/>
      <c r="IA276" s="991"/>
      <c r="IB276" s="1022"/>
      <c r="IC276" s="991"/>
      <c r="ID276" s="991"/>
      <c r="IE276" s="991"/>
      <c r="IF276" s="991"/>
      <c r="IG276" s="991"/>
      <c r="IH276" s="991"/>
      <c r="II276" s="991"/>
      <c r="IJ276" s="991"/>
      <c r="IK276" s="1022"/>
      <c r="IL276" s="991"/>
      <c r="IM276" s="991"/>
      <c r="IN276" s="1022"/>
      <c r="IO276" s="991"/>
      <c r="IP276" s="991"/>
      <c r="IQ276" s="991"/>
      <c r="IR276" s="991"/>
      <c r="IS276" s="991"/>
      <c r="IT276" s="1022"/>
      <c r="IU276" s="991"/>
      <c r="IV276" s="991"/>
      <c r="IW276" s="991"/>
      <c r="IX276" s="991"/>
      <c r="IY276" s="991"/>
      <c r="IZ276" s="991"/>
      <c r="JA276" s="991"/>
      <c r="JB276" s="991"/>
      <c r="JC276" s="991"/>
      <c r="JD276" s="991"/>
      <c r="JE276" s="991"/>
      <c r="JF276" s="991"/>
      <c r="JG276" s="125"/>
      <c r="JH276" s="125"/>
      <c r="JI276" s="125"/>
      <c r="JJ276" s="993"/>
      <c r="JK276" s="993"/>
      <c r="JL276" s="993"/>
      <c r="JM276" s="993"/>
      <c r="JN276" s="993"/>
      <c r="JO276" s="993"/>
      <c r="JP276" s="993"/>
      <c r="JQ276" s="993"/>
      <c r="JR276" s="993"/>
      <c r="JS276" s="993"/>
      <c r="JT276" s="993"/>
      <c r="JU276" s="993"/>
      <c r="JV276" s="993"/>
      <c r="JW276" s="993"/>
      <c r="JX276" s="993"/>
      <c r="JY276" s="993"/>
      <c r="JZ276" s="993"/>
      <c r="KA276" s="993"/>
      <c r="KB276" s="993"/>
      <c r="KC276" s="993"/>
      <c r="KD276" s="993"/>
      <c r="KE276" s="993"/>
      <c r="KF276" s="993"/>
      <c r="KG276" s="993"/>
      <c r="KH276" s="993"/>
      <c r="KI276" s="993"/>
      <c r="KJ276" s="993"/>
      <c r="KK276" s="993"/>
      <c r="KL276" s="993"/>
      <c r="KM276" s="993"/>
      <c r="KN276" s="993"/>
      <c r="KO276" s="993"/>
      <c r="KP276" s="993"/>
      <c r="KQ276" s="993"/>
      <c r="KR276" s="993"/>
      <c r="KS276" s="993"/>
      <c r="KT276" s="993"/>
      <c r="KU276" s="993"/>
      <c r="KV276" s="993"/>
      <c r="KW276" s="993"/>
      <c r="KX276" s="993"/>
      <c r="KY276" s="993"/>
      <c r="KZ276" s="993"/>
      <c r="LA276" s="993"/>
      <c r="LB276" s="993"/>
      <c r="LC276" s="993"/>
      <c r="LD276" s="993"/>
      <c r="LE276" s="125"/>
      <c r="LF276" s="175"/>
      <c r="LG276" s="175"/>
      <c r="LH276" s="175"/>
      <c r="LI276" s="175"/>
      <c r="LJ276" s="175"/>
      <c r="LK276" s="175"/>
      <c r="LL276" s="175"/>
      <c r="LM276" s="175"/>
      <c r="LN276" s="175"/>
      <c r="LO276" s="175"/>
      <c r="LP276" s="175"/>
      <c r="LQ276" s="175"/>
      <c r="LR276" s="175"/>
      <c r="LS276" s="175"/>
      <c r="LT276" s="175"/>
      <c r="LU276" s="175"/>
      <c r="LV276" s="175"/>
      <c r="LW276" s="175"/>
      <c r="LX276" s="175"/>
      <c r="LY276" s="183"/>
      <c r="LZ276" s="183"/>
    </row>
    <row r="277" spans="1:338" ht="14.45" hidden="1" customHeight="1">
      <c r="A277" s="122">
        <v>18</v>
      </c>
      <c r="B277" s="122">
        <f>COUNTIFS($D$3:D277,D277,$F$3:F277,F277)</f>
        <v>1</v>
      </c>
      <c r="C277" s="184">
        <v>7833</v>
      </c>
      <c r="D277" s="398" t="s">
        <v>1718</v>
      </c>
      <c r="E277" s="188" t="s">
        <v>1054</v>
      </c>
      <c r="F277" s="187">
        <v>510118356</v>
      </c>
      <c r="G277" s="125">
        <v>67</v>
      </c>
      <c r="H277" s="398" t="s">
        <v>1338</v>
      </c>
      <c r="I277" s="503" t="s">
        <v>1761</v>
      </c>
      <c r="J277" s="504" t="s">
        <v>477</v>
      </c>
      <c r="K277" s="175" t="s">
        <v>478</v>
      </c>
      <c r="L277" s="125">
        <v>8</v>
      </c>
      <c r="M277" s="188">
        <v>9</v>
      </c>
      <c r="N277" s="188" t="s">
        <v>513</v>
      </c>
      <c r="O277" s="188"/>
      <c r="P277" s="553" t="s">
        <v>522</v>
      </c>
      <c r="Q277" s="997"/>
      <c r="R277" s="997"/>
      <c r="S277" s="530" t="s">
        <v>503</v>
      </c>
      <c r="T277" s="573" t="s">
        <v>504</v>
      </c>
      <c r="U277" s="574" t="s">
        <v>484</v>
      </c>
      <c r="V277" s="530" t="s">
        <v>505</v>
      </c>
      <c r="W277" s="575" t="s">
        <v>506</v>
      </c>
      <c r="X277" s="530" t="s">
        <v>484</v>
      </c>
      <c r="Y277" s="530" t="s">
        <v>484</v>
      </c>
      <c r="Z277" s="577"/>
      <c r="AA277" s="578"/>
      <c r="AB277" s="201"/>
      <c r="AC277" s="1010"/>
      <c r="AD277" s="1010"/>
      <c r="AE277" s="1010"/>
      <c r="AF277" s="1010"/>
      <c r="AG277" s="1018" t="s">
        <v>485</v>
      </c>
      <c r="AH277" s="1009"/>
      <c r="AK277" s="134"/>
      <c r="AM277" s="135"/>
      <c r="AO277" s="1024">
        <v>52.1</v>
      </c>
      <c r="AP277" s="137">
        <v>26.1</v>
      </c>
      <c r="AQ277" s="138">
        <v>21.1</v>
      </c>
      <c r="AR277" s="139">
        <f t="shared" si="148"/>
        <v>99.300000000000011</v>
      </c>
      <c r="AS277" s="140">
        <f t="shared" si="149"/>
        <v>1.9961685823754789</v>
      </c>
      <c r="AT277" s="141">
        <f t="shared" si="150"/>
        <v>42.119157088122606</v>
      </c>
      <c r="AU277" s="142">
        <f t="shared" si="151"/>
        <v>1.103813559322034</v>
      </c>
      <c r="AV277" s="145">
        <f>AW277*AO277/100</f>
        <v>48.979210000000002</v>
      </c>
      <c r="AW277" s="143">
        <f t="shared" ref="AW277:AW283" si="152">95-AY277</f>
        <v>94.01</v>
      </c>
      <c r="AX277" s="144">
        <v>0.45539999999999997</v>
      </c>
      <c r="AY277" s="145">
        <v>0.99</v>
      </c>
      <c r="AZ277" s="149" t="s">
        <v>487</v>
      </c>
      <c r="BA277" s="204">
        <v>1.6</v>
      </c>
      <c r="BB277" s="205">
        <v>0.2</v>
      </c>
      <c r="BC277" s="148"/>
      <c r="BD277" s="153"/>
      <c r="BE277" s="149"/>
      <c r="BF277" s="149"/>
      <c r="BG277" s="145"/>
      <c r="BH277" s="149"/>
      <c r="BJ277" s="149">
        <v>41.3</v>
      </c>
      <c r="BK277" s="149">
        <v>57.9</v>
      </c>
      <c r="BL277" s="150">
        <v>0.71329879101899829</v>
      </c>
      <c r="BM277" s="206">
        <v>0.67</v>
      </c>
      <c r="BN277" s="153">
        <f>BM277*100/AO277</f>
        <v>1.2859884836852207</v>
      </c>
      <c r="BO277" s="149" t="s">
        <v>487</v>
      </c>
      <c r="BP277" s="145">
        <v>89.9</v>
      </c>
      <c r="BQ277" s="217">
        <v>95.8</v>
      </c>
      <c r="BR277" s="152"/>
      <c r="BS277" s="153">
        <f>BX277+BZ277</f>
        <v>34.57</v>
      </c>
      <c r="BT277" s="152">
        <v>96.9</v>
      </c>
      <c r="BU277" s="218">
        <v>4281.8918918918916</v>
      </c>
      <c r="BV277" s="152">
        <f>100-BT277</f>
        <v>3.0999999999999943</v>
      </c>
      <c r="BW277" s="1039">
        <f>BY277+CA277+CC277</f>
        <v>24.787170000000003</v>
      </c>
      <c r="BX277" s="153">
        <v>6.77</v>
      </c>
      <c r="BY277" s="145">
        <f>BX277*AP277/100</f>
        <v>1.7669699999999999</v>
      </c>
      <c r="BZ277" s="153">
        <v>27.8</v>
      </c>
      <c r="CA277" s="145">
        <f>BZ277*AP277/100</f>
        <v>7.2558000000000007</v>
      </c>
      <c r="CB277" s="153">
        <v>60.4</v>
      </c>
      <c r="CC277" s="145">
        <f>CB277*AP277/100</f>
        <v>15.7644</v>
      </c>
      <c r="CD277" s="158" t="s">
        <v>487</v>
      </c>
      <c r="CL277" s="157">
        <f>BX277/BZ277</f>
        <v>0.24352517985611508</v>
      </c>
      <c r="CM277" s="145"/>
      <c r="CN277" s="145"/>
      <c r="CO277" s="145"/>
      <c r="CP277" s="153"/>
      <c r="CQ277" s="149"/>
      <c r="CR277" s="149"/>
      <c r="CS277" s="149"/>
      <c r="CT277" s="145"/>
      <c r="CU277" s="236"/>
      <c r="CV277" s="236"/>
      <c r="CW277" s="145"/>
      <c r="CX277" s="145"/>
      <c r="CY277" s="209"/>
      <c r="CZ277" s="145"/>
      <c r="DA277" s="209">
        <v>4</v>
      </c>
      <c r="DB277" s="158" t="s">
        <v>600</v>
      </c>
      <c r="DE277" s="125"/>
      <c r="DF277" s="125"/>
      <c r="DG277" s="125"/>
      <c r="DH277" s="414"/>
      <c r="DI277" s="296" t="s">
        <v>489</v>
      </c>
      <c r="DJ277" s="220" t="s">
        <v>1762</v>
      </c>
      <c r="DK277" s="162">
        <v>2</v>
      </c>
      <c r="DL277" s="166"/>
      <c r="DM277" s="166"/>
      <c r="DN277" s="164">
        <v>0</v>
      </c>
      <c r="DO277" s="166">
        <v>1</v>
      </c>
      <c r="DP277" s="166">
        <v>1996</v>
      </c>
      <c r="DQ277" s="166"/>
      <c r="DR277" s="165" t="s">
        <v>490</v>
      </c>
      <c r="DS277" s="125" t="s">
        <v>490</v>
      </c>
      <c r="DT277" s="125">
        <v>406</v>
      </c>
      <c r="DU277" s="125">
        <v>46.3</v>
      </c>
      <c r="DV277" s="125">
        <v>53.7</v>
      </c>
      <c r="DW277" s="125">
        <v>1</v>
      </c>
      <c r="DX277" s="125">
        <v>1002</v>
      </c>
      <c r="DY277" s="125">
        <v>136.4</v>
      </c>
      <c r="DZ277" s="125">
        <v>4.92</v>
      </c>
      <c r="EA277" s="125">
        <v>0</v>
      </c>
      <c r="EC277" s="166"/>
      <c r="ED277" s="166">
        <v>9</v>
      </c>
      <c r="EE277" s="166">
        <v>8</v>
      </c>
      <c r="EF277" s="166"/>
      <c r="EG277" s="166">
        <v>2</v>
      </c>
      <c r="EH277" s="166">
        <v>0</v>
      </c>
      <c r="EI277" s="166">
        <v>170</v>
      </c>
      <c r="EJ277" s="166">
        <v>93</v>
      </c>
      <c r="EK277" s="167">
        <f>EJ277/(EI277*EI277*0.01*0.01)</f>
        <v>32.179930795847753</v>
      </c>
      <c r="EL277" s="166">
        <v>1</v>
      </c>
      <c r="EM277" s="1302">
        <v>42766</v>
      </c>
      <c r="EN277" s="166" t="s">
        <v>490</v>
      </c>
      <c r="EO277" s="166" t="s">
        <v>490</v>
      </c>
      <c r="EP277" s="166" t="s">
        <v>490</v>
      </c>
      <c r="EQ277" s="176"/>
      <c r="ER277" s="1067">
        <v>7833</v>
      </c>
      <c r="ES277" s="611">
        <v>50.6</v>
      </c>
      <c r="ET277" s="611">
        <v>1020000</v>
      </c>
      <c r="EU277" s="578">
        <v>2</v>
      </c>
      <c r="EV277" s="600">
        <v>40316.20553359684</v>
      </c>
      <c r="EW277" s="596">
        <v>6187</v>
      </c>
      <c r="EX277" s="613">
        <v>244.54545454545453</v>
      </c>
      <c r="EY277" s="563">
        <v>1956.3636363636363</v>
      </c>
      <c r="EZ277" s="599"/>
      <c r="FA277" s="578"/>
      <c r="FB277" s="578"/>
      <c r="FC277" s="578"/>
      <c r="FD277" s="672"/>
      <c r="FE277" s="603"/>
      <c r="FF277" s="603"/>
      <c r="FG277" s="673"/>
      <c r="FH277" s="674">
        <v>1.6602230483271376</v>
      </c>
      <c r="FI277" s="675"/>
      <c r="FJ277" s="676">
        <v>406</v>
      </c>
      <c r="FK277" s="1154" t="s">
        <v>485</v>
      </c>
      <c r="FL277" s="133"/>
      <c r="FM277" s="172">
        <v>0.60656862745098039</v>
      </c>
      <c r="FN277" s="213">
        <f>EX277/1000</f>
        <v>0.24454545454545454</v>
      </c>
      <c r="FP277" s="172">
        <v>0.60656862745098039</v>
      </c>
      <c r="FQ277" s="213">
        <v>0.24454545454545454</v>
      </c>
      <c r="FR277" s="222">
        <f>DT277/EX277</f>
        <v>1.6602230483271376</v>
      </c>
      <c r="FS277" s="222"/>
      <c r="FT277" s="223"/>
      <c r="FU277" s="223"/>
      <c r="FV277" s="223"/>
      <c r="GF277" s="175"/>
      <c r="GJ277" s="1320">
        <f>DATEDIF(EM277,GK277,"m")</f>
        <v>11</v>
      </c>
      <c r="GK277" s="1305">
        <v>43125</v>
      </c>
      <c r="GL277" s="1305" t="s">
        <v>1238</v>
      </c>
      <c r="GM277" s="177"/>
      <c r="GN277" s="1147"/>
      <c r="GP277" s="340">
        <v>1</v>
      </c>
      <c r="GR277" s="991"/>
      <c r="GS277" s="1030">
        <f>11.6*8</f>
        <v>92.8</v>
      </c>
      <c r="GT277" s="1030">
        <f>88.7*8</f>
        <v>709.6</v>
      </c>
      <c r="HI277" s="991"/>
      <c r="HJ277" s="991"/>
      <c r="HK277" s="991"/>
      <c r="HL277" s="991"/>
      <c r="HM277" s="991"/>
      <c r="HN277" s="991"/>
      <c r="HO277" s="1022"/>
      <c r="HP277" s="1022"/>
      <c r="HQ277" s="991"/>
      <c r="HR277" s="991"/>
      <c r="HS277" s="991"/>
      <c r="HT277" s="991"/>
      <c r="HU277" s="991"/>
      <c r="HV277" s="991"/>
      <c r="HW277" s="991"/>
      <c r="HX277" s="991"/>
      <c r="HY277" s="991"/>
      <c r="HZ277" s="991"/>
      <c r="IA277" s="991"/>
      <c r="IB277" s="1022"/>
      <c r="IC277" s="991"/>
      <c r="ID277" s="991"/>
      <c r="IE277" s="991"/>
      <c r="IF277" s="991"/>
      <c r="IG277" s="991"/>
      <c r="IH277" s="991"/>
      <c r="II277" s="991"/>
      <c r="IJ277" s="991"/>
      <c r="IK277" s="1022"/>
      <c r="IL277" s="991"/>
      <c r="IM277" s="991"/>
      <c r="IN277" s="1022"/>
      <c r="IO277" s="991"/>
      <c r="IP277" s="991"/>
      <c r="IQ277" s="991"/>
      <c r="IR277" s="991"/>
      <c r="IS277" s="991"/>
      <c r="IT277" s="1022"/>
      <c r="IU277" s="991"/>
      <c r="IV277" s="991"/>
      <c r="IW277" s="991"/>
      <c r="IX277" s="991"/>
      <c r="IY277" s="991"/>
      <c r="IZ277" s="991"/>
      <c r="JA277" s="991"/>
      <c r="JB277" s="991"/>
      <c r="JC277" s="991"/>
      <c r="JD277" s="991"/>
      <c r="JE277" s="991"/>
      <c r="JF277" s="991"/>
      <c r="JG277" s="125"/>
      <c r="JH277" s="125"/>
      <c r="JI277" s="125"/>
      <c r="JJ277" s="993"/>
      <c r="JK277" s="993"/>
      <c r="JL277" s="993"/>
      <c r="JM277" s="993"/>
      <c r="JN277" s="993"/>
      <c r="JO277" s="993"/>
      <c r="JP277" s="993"/>
      <c r="JQ277" s="993"/>
      <c r="JR277" s="993"/>
      <c r="JS277" s="993"/>
      <c r="JT277" s="993"/>
      <c r="JU277" s="993"/>
      <c r="JV277" s="993"/>
      <c r="JW277" s="993"/>
      <c r="JX277" s="993"/>
      <c r="JY277" s="993"/>
      <c r="JZ277" s="993"/>
      <c r="KA277" s="993"/>
      <c r="KB277" s="993"/>
      <c r="KC277" s="993"/>
      <c r="KD277" s="993"/>
      <c r="KE277" s="993"/>
      <c r="KF277" s="993"/>
      <c r="KG277" s="993"/>
      <c r="KH277" s="993"/>
      <c r="KI277" s="993"/>
      <c r="KJ277" s="993"/>
      <c r="KK277" s="993"/>
      <c r="KL277" s="993"/>
      <c r="KM277" s="993"/>
      <c r="KN277" s="993"/>
      <c r="KO277" s="993"/>
      <c r="KP277" s="993"/>
      <c r="KQ277" s="993"/>
      <c r="KR277" s="993"/>
      <c r="KS277" s="993"/>
      <c r="KT277" s="993"/>
      <c r="KU277" s="993"/>
      <c r="KV277" s="993"/>
      <c r="KW277" s="993"/>
      <c r="KX277" s="993"/>
      <c r="KY277" s="993"/>
      <c r="KZ277" s="993"/>
      <c r="LA277" s="993"/>
      <c r="LB277" s="993"/>
      <c r="LC277" s="993"/>
      <c r="LD277" s="993"/>
      <c r="LE277" s="125"/>
      <c r="LF277" s="175"/>
      <c r="LG277" s="175"/>
      <c r="LH277" s="175"/>
      <c r="LI277" s="175"/>
      <c r="LJ277" s="175"/>
      <c r="LK277" s="175"/>
      <c r="LL277" s="175"/>
      <c r="LM277" s="175"/>
      <c r="LN277" s="175"/>
      <c r="LO277" s="175"/>
      <c r="LP277" s="175"/>
      <c r="LQ277" s="175"/>
      <c r="LR277" s="175"/>
      <c r="LS277" s="175"/>
      <c r="LT277" s="175"/>
      <c r="LU277" s="175"/>
      <c r="LV277" s="175"/>
      <c r="LW277" s="175"/>
      <c r="LX277" s="175"/>
      <c r="LY277" s="183"/>
      <c r="LZ277" s="183"/>
    </row>
    <row r="278" spans="1:338" ht="14.45" hidden="1" customHeight="1">
      <c r="A278" s="122">
        <v>226</v>
      </c>
      <c r="B278" s="122">
        <f>COUNTIFS($D$3:D278,D278,$F$3:F278,F278)</f>
        <v>3</v>
      </c>
      <c r="C278" s="268">
        <v>7095</v>
      </c>
      <c r="D278" s="398" t="s">
        <v>1284</v>
      </c>
      <c r="E278" s="188" t="s">
        <v>587</v>
      </c>
      <c r="F278" s="187">
        <v>7501223411</v>
      </c>
      <c r="G278" s="125">
        <v>42</v>
      </c>
      <c r="H278" s="398" t="s">
        <v>1285</v>
      </c>
      <c r="I278" s="503" t="s">
        <v>1286</v>
      </c>
      <c r="J278" s="504" t="s">
        <v>477</v>
      </c>
      <c r="K278" s="175" t="s">
        <v>478</v>
      </c>
      <c r="L278" s="125">
        <v>10</v>
      </c>
      <c r="M278" s="188">
        <v>12</v>
      </c>
      <c r="N278" s="188"/>
      <c r="O278" s="188"/>
      <c r="P278" s="553" t="s">
        <v>673</v>
      </c>
      <c r="Q278" s="997"/>
      <c r="R278" s="997"/>
      <c r="S278" s="530" t="s">
        <v>550</v>
      </c>
      <c r="T278" s="573" t="s">
        <v>481</v>
      </c>
      <c r="U278" s="574" t="s">
        <v>660</v>
      </c>
      <c r="V278" s="530" t="s">
        <v>481</v>
      </c>
      <c r="W278" s="575" t="s">
        <v>483</v>
      </c>
      <c r="X278" s="530" t="s">
        <v>484</v>
      </c>
      <c r="Y278" s="530" t="s">
        <v>653</v>
      </c>
      <c r="Z278" s="577"/>
      <c r="AA278" s="578"/>
      <c r="AB278" s="337">
        <v>378</v>
      </c>
      <c r="AC278" s="1013"/>
      <c r="AD278" s="1013"/>
      <c r="AE278" s="1013"/>
      <c r="AF278" s="1013"/>
      <c r="AG278" s="1154" t="s">
        <v>507</v>
      </c>
      <c r="AH278" s="1009"/>
      <c r="AI278" s="122">
        <v>20.6</v>
      </c>
      <c r="AJ278" s="122">
        <v>91.6</v>
      </c>
      <c r="AK278" s="134">
        <v>18.869600000000002</v>
      </c>
      <c r="AL278" s="122">
        <v>17804</v>
      </c>
      <c r="AM278" s="135">
        <v>7.1215999999999999</v>
      </c>
      <c r="AN278" s="122">
        <v>4</v>
      </c>
      <c r="AO278" s="1024">
        <v>38.200000000000003</v>
      </c>
      <c r="AP278" s="137">
        <v>55.7</v>
      </c>
      <c r="AQ278" s="138">
        <v>2.5299999999999998</v>
      </c>
      <c r="AR278" s="139">
        <f t="shared" si="148"/>
        <v>96.43</v>
      </c>
      <c r="AS278" s="140">
        <f t="shared" si="149"/>
        <v>0.68581687612208264</v>
      </c>
      <c r="AT278" s="141">
        <f t="shared" si="150"/>
        <v>1.7351166965888689</v>
      </c>
      <c r="AU278" s="142">
        <f t="shared" si="151"/>
        <v>0.65601923407178431</v>
      </c>
      <c r="AV278" s="143">
        <v>35</v>
      </c>
      <c r="AW278" s="143">
        <f t="shared" si="152"/>
        <v>91.623036649214654</v>
      </c>
      <c r="AX278" s="144">
        <v>1.29</v>
      </c>
      <c r="AY278" s="145">
        <f>AX278*100/AO278</f>
        <v>3.3769633507853403</v>
      </c>
      <c r="AZ278" s="149" t="s">
        <v>487</v>
      </c>
      <c r="BA278" s="204">
        <v>42.38</v>
      </c>
      <c r="BB278" s="305">
        <v>1.7000000000000001E-2</v>
      </c>
      <c r="BC278" s="148"/>
      <c r="BD278" s="148"/>
      <c r="BG278" s="145"/>
      <c r="BI278" s="234">
        <v>0.31</v>
      </c>
      <c r="BJ278" s="143">
        <v>50.5</v>
      </c>
      <c r="BK278" s="143">
        <v>49.3</v>
      </c>
      <c r="BL278" s="150">
        <v>1.0239808153477219</v>
      </c>
      <c r="BM278" s="151" t="s">
        <v>487</v>
      </c>
      <c r="BN278" s="122" t="s">
        <v>487</v>
      </c>
      <c r="BO278" s="149" t="s">
        <v>487</v>
      </c>
      <c r="BP278" s="152">
        <v>10.199999999999999</v>
      </c>
      <c r="BQ278" s="307">
        <v>20.049999999999997</v>
      </c>
      <c r="BR278" s="218">
        <v>89187.14285714287</v>
      </c>
      <c r="BS278" s="153">
        <f>BX278+BZ278</f>
        <v>40</v>
      </c>
      <c r="BT278" s="152">
        <v>85.2</v>
      </c>
      <c r="BU278" s="218">
        <v>8302.7999999999993</v>
      </c>
      <c r="BV278" s="152">
        <f>100-BT278</f>
        <v>14.799999999999997</v>
      </c>
      <c r="BW278" s="1039">
        <f>BY278+CA278+CC278</f>
        <v>54.808800000000005</v>
      </c>
      <c r="BX278" s="152">
        <v>18.5</v>
      </c>
      <c r="BY278" s="145">
        <f>BX278*AP278/100</f>
        <v>10.304500000000001</v>
      </c>
      <c r="BZ278" s="152">
        <v>21.5</v>
      </c>
      <c r="CA278" s="145">
        <f>BZ278*AP278/100</f>
        <v>11.9755</v>
      </c>
      <c r="CB278" s="152">
        <v>58.4</v>
      </c>
      <c r="CC278" s="145">
        <f>CB278*AP278/100</f>
        <v>32.528800000000004</v>
      </c>
      <c r="CD278" s="208"/>
      <c r="CE278" s="264">
        <v>89.4</v>
      </c>
      <c r="CF278" s="265">
        <v>5857</v>
      </c>
      <c r="CG278" s="264">
        <v>75.3</v>
      </c>
      <c r="CH278" s="265">
        <v>4332.8421052631575</v>
      </c>
      <c r="CI278" s="264">
        <v>8.52</v>
      </c>
      <c r="CJ278" s="264">
        <v>38.4</v>
      </c>
      <c r="CK278" s="265">
        <v>4835.333333333333</v>
      </c>
      <c r="CL278" s="143">
        <f>BX278/BZ278</f>
        <v>0.86046511627906974</v>
      </c>
      <c r="CM278" s="145"/>
      <c r="CN278" s="145"/>
      <c r="CO278" s="145"/>
      <c r="CP278" s="148"/>
      <c r="CT278" s="145"/>
      <c r="CU278" s="145"/>
      <c r="CV278" s="145"/>
      <c r="CW278" s="145"/>
      <c r="CX278" s="145"/>
      <c r="CY278" s="158"/>
      <c r="CZ278" s="145"/>
      <c r="DA278" s="158">
        <v>2</v>
      </c>
      <c r="DB278" s="149" t="s">
        <v>488</v>
      </c>
      <c r="DE278" s="308"/>
      <c r="DF278" s="308"/>
      <c r="DG278" s="308"/>
      <c r="DH278" s="579"/>
      <c r="DI278" s="160" t="s">
        <v>489</v>
      </c>
      <c r="DJ278" s="595" t="s">
        <v>507</v>
      </c>
      <c r="DK278" s="162">
        <v>2</v>
      </c>
      <c r="DL278" s="163" t="s">
        <v>592</v>
      </c>
      <c r="DM278" s="163" t="s">
        <v>592</v>
      </c>
      <c r="DN278" s="164">
        <v>0</v>
      </c>
      <c r="DO278" s="163">
        <v>1</v>
      </c>
      <c r="DP278" s="168" t="s">
        <v>490</v>
      </c>
      <c r="DQ278" s="163" t="s">
        <v>490</v>
      </c>
      <c r="DR278" s="165" t="s">
        <v>490</v>
      </c>
      <c r="DS278" s="125" t="s">
        <v>490</v>
      </c>
      <c r="DT278" s="125">
        <v>378</v>
      </c>
      <c r="DU278" s="125">
        <v>8.5</v>
      </c>
      <c r="DV278" s="125">
        <v>91.5</v>
      </c>
      <c r="DW278" s="125" t="s">
        <v>490</v>
      </c>
      <c r="DX278" s="125" t="s">
        <v>490</v>
      </c>
      <c r="DY278" s="125" t="s">
        <v>490</v>
      </c>
      <c r="DZ278" s="125" t="s">
        <v>490</v>
      </c>
      <c r="EA278" s="125">
        <v>0</v>
      </c>
      <c r="EC278" s="163">
        <v>2</v>
      </c>
      <c r="ED278" s="163">
        <v>10</v>
      </c>
      <c r="EE278" s="166">
        <v>10</v>
      </c>
      <c r="EF278" s="163">
        <v>50</v>
      </c>
      <c r="EG278" s="163">
        <v>3</v>
      </c>
      <c r="EH278" s="163">
        <v>1</v>
      </c>
      <c r="EI278" s="163">
        <v>184</v>
      </c>
      <c r="EJ278" s="163">
        <v>84</v>
      </c>
      <c r="EK278" s="167">
        <f>EJ278/(EI278*EI278*0.01*0.01)</f>
        <v>24.810964083175801</v>
      </c>
      <c r="EL278" s="163">
        <v>0</v>
      </c>
      <c r="EM278" s="168">
        <v>42916</v>
      </c>
      <c r="EN278" s="169">
        <v>0</v>
      </c>
      <c r="EO278" s="163">
        <v>0</v>
      </c>
      <c r="EP278" s="163">
        <v>4</v>
      </c>
      <c r="EQ278" s="1238">
        <v>42916</v>
      </c>
      <c r="ER278" s="1108">
        <v>7095</v>
      </c>
      <c r="ES278" s="578"/>
      <c r="ET278" s="578"/>
      <c r="EU278" s="578"/>
      <c r="EV278" s="578"/>
      <c r="EW278" s="596"/>
      <c r="EX278" s="597"/>
      <c r="EY278" s="598"/>
      <c r="EZ278" s="599">
        <v>50</v>
      </c>
      <c r="FA278" s="578">
        <v>94303</v>
      </c>
      <c r="FB278" s="578">
        <v>10</v>
      </c>
      <c r="FC278" s="600">
        <v>188.60599999999999</v>
      </c>
      <c r="FD278" s="601">
        <v>38.852836000000003</v>
      </c>
      <c r="FE278" s="602"/>
      <c r="FF278" s="603"/>
      <c r="FG278" s="604">
        <v>9.72901952382575</v>
      </c>
      <c r="FH278" s="605"/>
      <c r="FI278" s="590" t="e">
        <v>#DIV/0!</v>
      </c>
      <c r="FJ278" s="606">
        <v>378</v>
      </c>
      <c r="FK278" s="1154" t="s">
        <v>507</v>
      </c>
      <c r="FL278" s="1009"/>
      <c r="FM278" s="122">
        <v>20.6</v>
      </c>
      <c r="FP278" s="172">
        <v>20.6</v>
      </c>
      <c r="FQ278" s="213">
        <f>FD278/1000</f>
        <v>3.8852836000000002E-2</v>
      </c>
      <c r="FR278" s="133"/>
      <c r="FS278" s="133"/>
      <c r="GF278" s="175"/>
      <c r="GJ278" s="125"/>
      <c r="GK278" s="214">
        <v>42992</v>
      </c>
      <c r="GL278" s="1233" t="s">
        <v>497</v>
      </c>
      <c r="GM278" s="1231">
        <f>DATEDIF(EQ278,GK278,"m")</f>
        <v>2</v>
      </c>
      <c r="GN278" s="1147"/>
      <c r="GR278" s="991"/>
      <c r="GS278" s="991"/>
      <c r="GT278" s="991"/>
      <c r="GU278" s="122"/>
      <c r="HI278" s="991"/>
      <c r="HJ278" s="991"/>
      <c r="HK278" s="991"/>
      <c r="HL278" s="991"/>
      <c r="HM278" s="991"/>
      <c r="HN278" s="991"/>
      <c r="HO278" s="1022"/>
      <c r="HP278" s="1022"/>
      <c r="HQ278" s="991"/>
      <c r="HR278" s="991"/>
      <c r="HS278" s="991"/>
      <c r="HT278" s="991"/>
      <c r="HU278" s="991"/>
      <c r="HV278" s="991"/>
      <c r="HW278" s="991"/>
      <c r="HX278" s="991"/>
      <c r="HY278" s="991"/>
      <c r="HZ278" s="991"/>
      <c r="IA278" s="991"/>
      <c r="IB278" s="1022"/>
      <c r="IC278" s="991"/>
      <c r="ID278" s="991"/>
      <c r="IE278" s="991"/>
      <c r="IF278" s="991"/>
      <c r="IG278" s="991"/>
      <c r="IH278" s="991"/>
      <c r="II278" s="991"/>
      <c r="IJ278" s="991"/>
      <c r="IK278" s="1022"/>
      <c r="IL278" s="991"/>
      <c r="IM278" s="991"/>
      <c r="IN278" s="1022"/>
      <c r="IO278" s="991"/>
      <c r="IP278" s="991"/>
      <c r="IQ278" s="991"/>
      <c r="IR278" s="991"/>
      <c r="IS278" s="991"/>
      <c r="IT278" s="1022"/>
      <c r="IU278" s="991"/>
      <c r="IV278" s="991"/>
      <c r="IW278" s="991"/>
      <c r="IX278" s="991"/>
      <c r="IY278" s="991"/>
      <c r="IZ278" s="991"/>
      <c r="JA278" s="991"/>
      <c r="JB278" s="991"/>
      <c r="JC278" s="991"/>
      <c r="JD278" s="991"/>
      <c r="JE278" s="991"/>
      <c r="JF278" s="991"/>
      <c r="JG278" s="991"/>
      <c r="JH278" s="991"/>
      <c r="JI278" s="991"/>
      <c r="JJ278" s="993"/>
      <c r="JK278" s="993"/>
      <c r="JL278" s="993"/>
      <c r="JM278" s="993"/>
      <c r="JN278" s="993"/>
      <c r="JO278" s="993"/>
      <c r="JP278" s="993"/>
      <c r="JQ278" s="993"/>
      <c r="JR278" s="993"/>
      <c r="JS278" s="993"/>
      <c r="JT278" s="993"/>
      <c r="JU278" s="993"/>
      <c r="JV278" s="993"/>
      <c r="JW278" s="993"/>
      <c r="JX278" s="993"/>
      <c r="JY278" s="993"/>
      <c r="JZ278" s="993"/>
      <c r="KA278" s="993"/>
      <c r="KB278" s="993"/>
      <c r="KC278" s="993"/>
      <c r="KD278" s="993"/>
      <c r="KE278" s="993"/>
      <c r="KF278" s="993"/>
      <c r="KG278" s="993"/>
      <c r="KH278" s="993"/>
      <c r="KI278" s="993"/>
      <c r="KJ278" s="993"/>
      <c r="KK278" s="993"/>
      <c r="KL278" s="993"/>
      <c r="KM278" s="993"/>
      <c r="KN278" s="993"/>
      <c r="KO278" s="993"/>
      <c r="KP278" s="993"/>
      <c r="KQ278" s="993"/>
      <c r="KR278" s="993"/>
      <c r="KS278" s="993"/>
      <c r="KT278" s="993"/>
      <c r="KU278" s="993"/>
      <c r="KV278" s="993"/>
      <c r="KW278" s="993"/>
      <c r="KX278" s="993"/>
      <c r="KY278" s="993"/>
      <c r="KZ278" s="993"/>
      <c r="LA278" s="993"/>
      <c r="LB278" s="993"/>
      <c r="LC278" s="993"/>
      <c r="LD278" s="993"/>
      <c r="LF278" s="122"/>
      <c r="LG278" s="122"/>
      <c r="LH278" s="122"/>
      <c r="LI278" s="122"/>
      <c r="LJ278" s="122"/>
      <c r="LK278" s="122"/>
      <c r="LL278" s="122"/>
      <c r="LM278" s="122"/>
      <c r="LN278" s="122"/>
      <c r="LO278" s="122"/>
      <c r="LP278" s="122"/>
      <c r="LQ278" s="122"/>
    </row>
    <row r="279" spans="1:338" ht="14.45" hidden="1" customHeight="1">
      <c r="A279" s="122">
        <v>174</v>
      </c>
      <c r="B279" s="122">
        <f>COUNTIFS($D$3:D279,D279,$F$3:F279,F279)</f>
        <v>1</v>
      </c>
      <c r="C279" s="268">
        <v>6785</v>
      </c>
      <c r="D279" s="398" t="s">
        <v>1753</v>
      </c>
      <c r="E279" s="125" t="s">
        <v>877</v>
      </c>
      <c r="F279" s="187">
        <v>345107441</v>
      </c>
      <c r="G279" s="125">
        <f>LEFT(H279,4)-CONCATENATE(IF(LEFT(F279, 2)&lt;MID(H279, 3, 4), 20, 19),LEFT(F279,2))</f>
        <v>83</v>
      </c>
      <c r="H279" s="398" t="s">
        <v>1050</v>
      </c>
      <c r="I279" s="572" t="s">
        <v>843</v>
      </c>
      <c r="J279" s="504" t="s">
        <v>477</v>
      </c>
      <c r="K279" s="175" t="s">
        <v>478</v>
      </c>
      <c r="L279" s="125">
        <v>6</v>
      </c>
      <c r="M279" s="125">
        <v>3</v>
      </c>
      <c r="N279" s="125"/>
      <c r="O279" s="125"/>
      <c r="P279" s="553" t="s">
        <v>798</v>
      </c>
      <c r="Q279" s="997"/>
      <c r="R279" s="997"/>
      <c r="S279" s="547" t="s">
        <v>550</v>
      </c>
      <c r="T279" s="640" t="s">
        <v>1051</v>
      </c>
      <c r="U279" s="639" t="s">
        <v>482</v>
      </c>
      <c r="V279" s="547" t="s">
        <v>481</v>
      </c>
      <c r="W279" s="640" t="s">
        <v>483</v>
      </c>
      <c r="X279" s="547" t="s">
        <v>481</v>
      </c>
      <c r="Y279" s="547" t="s">
        <v>484</v>
      </c>
      <c r="Z279" s="415"/>
      <c r="AA279" s="125"/>
      <c r="AB279" s="301">
        <v>927</v>
      </c>
      <c r="AC279" s="994"/>
      <c r="AD279" s="994"/>
      <c r="AE279" s="994"/>
      <c r="AF279" s="994"/>
      <c r="AG279" s="1017" t="s">
        <v>507</v>
      </c>
      <c r="AH279" s="1009"/>
      <c r="AI279" s="122">
        <v>10.7</v>
      </c>
      <c r="AJ279" s="122">
        <v>62.6</v>
      </c>
      <c r="AK279" s="134">
        <v>6.698199999999999</v>
      </c>
      <c r="AL279" s="122">
        <v>7465</v>
      </c>
      <c r="AM279" s="135">
        <v>4.9766666666666666</v>
      </c>
      <c r="AN279" s="122">
        <v>4</v>
      </c>
      <c r="AO279" s="1024">
        <v>60.5</v>
      </c>
      <c r="AP279" s="137">
        <v>28.8</v>
      </c>
      <c r="AQ279" s="138">
        <v>5.21</v>
      </c>
      <c r="AR279" s="139">
        <f t="shared" si="148"/>
        <v>94.509999999999991</v>
      </c>
      <c r="AS279" s="140">
        <f t="shared" si="149"/>
        <v>2.1006944444444442</v>
      </c>
      <c r="AT279" s="141">
        <f t="shared" si="150"/>
        <v>10.944618055555555</v>
      </c>
      <c r="AU279" s="142">
        <f t="shared" si="151"/>
        <v>1.7788885621875921</v>
      </c>
      <c r="AV279" s="143">
        <v>57.274999999999999</v>
      </c>
      <c r="AW279" s="143">
        <f t="shared" si="152"/>
        <v>94.669421487603302</v>
      </c>
      <c r="AX279" s="144">
        <v>0.2</v>
      </c>
      <c r="AY279" s="145">
        <f>AX279*100/AO279</f>
        <v>0.33057851239669422</v>
      </c>
      <c r="AZ279" s="149" t="s">
        <v>487</v>
      </c>
      <c r="BA279" s="146" t="s">
        <v>487</v>
      </c>
      <c r="BB279" s="205">
        <v>0.05</v>
      </c>
      <c r="BC279" s="148"/>
      <c r="BD279" s="153"/>
      <c r="BG279" s="145"/>
      <c r="BJ279" s="149">
        <v>61</v>
      </c>
      <c r="BK279" s="149">
        <v>38.6</v>
      </c>
      <c r="BL279" s="150">
        <v>1.5803108808290154</v>
      </c>
      <c r="BM279" s="151" t="s">
        <v>487</v>
      </c>
      <c r="BN279" s="122" t="s">
        <v>487</v>
      </c>
      <c r="BO279" s="149" t="s">
        <v>487</v>
      </c>
      <c r="BP279" s="143">
        <v>29.849999999999998</v>
      </c>
      <c r="BQ279" s="147">
        <v>68.400000000000006</v>
      </c>
      <c r="BR279" s="152"/>
      <c r="BS279" s="208" t="s">
        <v>487</v>
      </c>
      <c r="BT279" s="154" t="s">
        <v>487</v>
      </c>
      <c r="BU279" s="152"/>
      <c r="BV279" s="154" t="s">
        <v>487</v>
      </c>
      <c r="BW279" s="1128" t="s">
        <v>487</v>
      </c>
      <c r="BX279" s="154" t="s">
        <v>487</v>
      </c>
      <c r="BY279" s="154" t="s">
        <v>487</v>
      </c>
      <c r="BZ279" s="154" t="s">
        <v>487</v>
      </c>
      <c r="CA279" s="154" t="s">
        <v>487</v>
      </c>
      <c r="CB279" s="154" t="s">
        <v>487</v>
      </c>
      <c r="CC279" s="154" t="s">
        <v>487</v>
      </c>
      <c r="CD279" s="154" t="s">
        <v>487</v>
      </c>
      <c r="CM279" s="145"/>
      <c r="CN279" s="145"/>
      <c r="CO279" s="145"/>
      <c r="CP279" s="153"/>
      <c r="CT279" s="145"/>
      <c r="CU279" s="236"/>
      <c r="CV279" s="236"/>
      <c r="CW279" s="145"/>
      <c r="CX279" s="145"/>
      <c r="CY279" s="149"/>
      <c r="CZ279" s="145"/>
      <c r="DA279" s="149">
        <v>4</v>
      </c>
      <c r="DB279" s="158" t="s">
        <v>301</v>
      </c>
      <c r="DE279" s="308">
        <v>348.46840030000067</v>
      </c>
      <c r="DF279" s="669">
        <v>45.5</v>
      </c>
      <c r="DG279" s="308">
        <v>0</v>
      </c>
      <c r="DH279" s="579">
        <v>0</v>
      </c>
      <c r="DI279" s="296" t="s">
        <v>515</v>
      </c>
      <c r="DJ279" s="309" t="s">
        <v>507</v>
      </c>
      <c r="DK279" s="162">
        <v>2</v>
      </c>
      <c r="DL279" s="163" t="s">
        <v>476</v>
      </c>
      <c r="DM279" s="163" t="s">
        <v>1736</v>
      </c>
      <c r="DN279" s="164">
        <v>0</v>
      </c>
      <c r="DO279" s="163">
        <v>1</v>
      </c>
      <c r="DP279" s="1302">
        <v>42531</v>
      </c>
      <c r="DQ279" s="163">
        <v>1</v>
      </c>
      <c r="DR279" s="165" t="s">
        <v>490</v>
      </c>
      <c r="DS279" s="125" t="s">
        <v>490</v>
      </c>
      <c r="DT279" s="125">
        <v>927</v>
      </c>
      <c r="DU279" s="125">
        <v>0.70199999999999996</v>
      </c>
      <c r="DV279" s="125">
        <v>0.29799999999999999</v>
      </c>
      <c r="DW279" s="125" t="s">
        <v>490</v>
      </c>
      <c r="DX279" s="125" t="s">
        <v>490</v>
      </c>
      <c r="DY279" s="125" t="s">
        <v>490</v>
      </c>
      <c r="DZ279" s="125" t="s">
        <v>490</v>
      </c>
      <c r="EA279" s="125">
        <v>0</v>
      </c>
      <c r="EC279" s="163">
        <v>4</v>
      </c>
      <c r="ED279" s="163">
        <v>3</v>
      </c>
      <c r="EE279" s="166">
        <v>6</v>
      </c>
      <c r="EF279" s="163" t="s">
        <v>490</v>
      </c>
      <c r="EG279" s="163" t="s">
        <v>490</v>
      </c>
      <c r="EH279" s="163">
        <v>0</v>
      </c>
      <c r="EI279" s="163">
        <v>165</v>
      </c>
      <c r="EJ279" s="163">
        <v>57</v>
      </c>
      <c r="EK279" s="167">
        <f>EJ279/(EI279*EI279*0.01*0.01)</f>
        <v>20.9366391184573</v>
      </c>
      <c r="EL279" s="163">
        <v>1</v>
      </c>
      <c r="EM279" s="163" t="s">
        <v>490</v>
      </c>
      <c r="EN279" s="169" t="s">
        <v>490</v>
      </c>
      <c r="EO279" s="163" t="s">
        <v>490</v>
      </c>
      <c r="EP279" s="163" t="s">
        <v>490</v>
      </c>
      <c r="EQ279" s="168" t="s">
        <v>490</v>
      </c>
      <c r="ER279" s="1108">
        <v>6785</v>
      </c>
      <c r="ES279" s="125"/>
      <c r="ET279" s="125"/>
      <c r="EU279" s="125"/>
      <c r="EV279" s="125"/>
      <c r="EW279" s="414"/>
      <c r="EX279" s="642"/>
      <c r="EY279" s="643"/>
      <c r="EZ279" s="165"/>
      <c r="FA279" s="125"/>
      <c r="FB279" s="125"/>
      <c r="FC279" s="125"/>
      <c r="FD279" s="398"/>
      <c r="FE279" s="185"/>
      <c r="FF279" s="185"/>
      <c r="FG279" s="644"/>
      <c r="FH279" s="614"/>
      <c r="FI279" s="590"/>
      <c r="FJ279" s="645">
        <v>927</v>
      </c>
      <c r="FK279" s="1017" t="s">
        <v>507</v>
      </c>
      <c r="FL279" s="133"/>
      <c r="FM279" s="122"/>
      <c r="FP279" s="172"/>
      <c r="FQ279" s="173">
        <f>DT279/1000</f>
        <v>0.92700000000000005</v>
      </c>
      <c r="FR279" s="133"/>
      <c r="FS279" s="133"/>
      <c r="GF279" s="175"/>
      <c r="GJ279" s="1320">
        <f>DATEDIF(DP279,GK279,"m")</f>
        <v>12</v>
      </c>
      <c r="GK279" s="294">
        <v>42915</v>
      </c>
      <c r="GL279" s="1305" t="s">
        <v>1238</v>
      </c>
      <c r="GM279" s="177"/>
      <c r="GN279" s="1147"/>
      <c r="GP279" s="179">
        <v>0.25550371008896</v>
      </c>
      <c r="GR279" s="991"/>
      <c r="GS279" s="991"/>
      <c r="GT279" s="991"/>
      <c r="HI279" s="991"/>
      <c r="HJ279" s="991"/>
      <c r="HK279" s="991"/>
      <c r="HL279" s="991"/>
      <c r="HM279" s="991"/>
      <c r="HN279" s="991"/>
      <c r="HO279" s="1022"/>
      <c r="HP279" s="1022"/>
      <c r="HQ279" s="991"/>
      <c r="HR279" s="991"/>
      <c r="HS279" s="991"/>
      <c r="HT279" s="991"/>
      <c r="HU279" s="991"/>
      <c r="HV279" s="991"/>
      <c r="HW279" s="991"/>
      <c r="HX279" s="991"/>
      <c r="HY279" s="991"/>
      <c r="HZ279" s="991"/>
      <c r="IA279" s="991"/>
      <c r="IB279" s="1022"/>
      <c r="IC279" s="991"/>
      <c r="ID279" s="991"/>
      <c r="IE279" s="991"/>
      <c r="IF279" s="991"/>
      <c r="IG279" s="991"/>
      <c r="IH279" s="991"/>
      <c r="II279" s="991"/>
      <c r="IJ279" s="991"/>
      <c r="IK279" s="1022"/>
      <c r="IL279" s="991"/>
      <c r="IM279" s="991"/>
      <c r="IN279" s="1022"/>
      <c r="IO279" s="991"/>
      <c r="IP279" s="991"/>
      <c r="IQ279" s="991"/>
      <c r="IR279" s="991"/>
      <c r="IS279" s="991"/>
      <c r="IT279" s="1022"/>
      <c r="IU279" s="991"/>
      <c r="IV279" s="991"/>
      <c r="IW279" s="991"/>
      <c r="IX279" s="991"/>
      <c r="IY279" s="991"/>
      <c r="IZ279" s="991"/>
      <c r="JA279" s="991"/>
      <c r="JB279" s="991"/>
      <c r="JC279" s="991"/>
      <c r="JD279" s="991"/>
      <c r="JE279" s="991"/>
      <c r="JF279" s="991"/>
      <c r="JG279" s="125"/>
      <c r="JH279" s="125"/>
      <c r="JI279" s="125"/>
      <c r="JJ279" s="993"/>
      <c r="JK279" s="993"/>
      <c r="JL279" s="993"/>
      <c r="JM279" s="993"/>
      <c r="JN279" s="993"/>
      <c r="JO279" s="993"/>
      <c r="JP279" s="993"/>
      <c r="JQ279" s="993"/>
      <c r="JR279" s="993"/>
      <c r="JS279" s="993"/>
      <c r="JT279" s="993"/>
      <c r="JU279" s="993"/>
      <c r="JV279" s="993"/>
      <c r="JW279" s="993"/>
      <c r="JX279" s="993"/>
      <c r="JY279" s="993"/>
      <c r="JZ279" s="993"/>
      <c r="KA279" s="993"/>
      <c r="KB279" s="993"/>
      <c r="KC279" s="993"/>
      <c r="KD279" s="993"/>
      <c r="KE279" s="993"/>
      <c r="KF279" s="993"/>
      <c r="KG279" s="993"/>
      <c r="KH279" s="993"/>
      <c r="KI279" s="993"/>
      <c r="KJ279" s="993"/>
      <c r="KK279" s="993"/>
      <c r="KL279" s="993"/>
      <c r="KM279" s="993"/>
      <c r="KN279" s="993"/>
      <c r="KO279" s="993"/>
      <c r="KP279" s="993"/>
      <c r="KQ279" s="993"/>
      <c r="KR279" s="993"/>
      <c r="KS279" s="993"/>
      <c r="KT279" s="993"/>
      <c r="KU279" s="993"/>
      <c r="KV279" s="993"/>
      <c r="KW279" s="993"/>
      <c r="KX279" s="993"/>
      <c r="KY279" s="993"/>
      <c r="KZ279" s="993"/>
      <c r="LA279" s="993"/>
      <c r="LB279" s="993"/>
      <c r="LC279" s="993"/>
      <c r="LD279" s="993"/>
      <c r="LE279" s="125"/>
      <c r="LF279" s="175"/>
      <c r="LG279" s="175"/>
      <c r="LH279" s="175"/>
      <c r="LI279" s="175"/>
      <c r="LJ279" s="175"/>
      <c r="LK279" s="175"/>
      <c r="LL279" s="175"/>
      <c r="LM279" s="175"/>
      <c r="LN279" s="175"/>
      <c r="LO279" s="175"/>
      <c r="LP279" s="175"/>
      <c r="LQ279" s="175"/>
      <c r="LR279" s="175"/>
      <c r="LS279" s="175"/>
      <c r="LT279" s="175"/>
      <c r="LU279" s="175"/>
      <c r="LV279" s="175"/>
      <c r="LW279" s="175"/>
      <c r="LX279" s="175"/>
      <c r="LY279" s="183"/>
      <c r="LZ279" s="183"/>
    </row>
    <row r="280" spans="1:338" s="1351" customFormat="1" ht="14.45" customHeight="1">
      <c r="A280" s="209">
        <v>31</v>
      </c>
      <c r="B280" s="209">
        <f>COUNTIFS($D$3:D280,D280,$F$3:F280,F280)</f>
        <v>3</v>
      </c>
      <c r="C280" s="1338">
        <v>7994</v>
      </c>
      <c r="D280" s="532" t="s">
        <v>1719</v>
      </c>
      <c r="E280" s="164" t="s">
        <v>823</v>
      </c>
      <c r="F280" s="1339">
        <v>530211088</v>
      </c>
      <c r="G280" s="164">
        <v>65</v>
      </c>
      <c r="H280" s="532" t="s">
        <v>1763</v>
      </c>
      <c r="I280" s="1340" t="s">
        <v>1764</v>
      </c>
      <c r="J280" s="1371" t="s">
        <v>477</v>
      </c>
      <c r="K280" s="878" t="s">
        <v>478</v>
      </c>
      <c r="L280" s="164">
        <v>10</v>
      </c>
      <c r="M280" s="164">
        <v>10</v>
      </c>
      <c r="N280" s="164" t="s">
        <v>513</v>
      </c>
      <c r="O280" s="188"/>
      <c r="P280" s="553" t="s">
        <v>597</v>
      </c>
      <c r="Q280" s="997"/>
      <c r="R280" s="997"/>
      <c r="S280" s="530" t="s">
        <v>503</v>
      </c>
      <c r="T280" s="573" t="s">
        <v>523</v>
      </c>
      <c r="U280" s="574" t="s">
        <v>484</v>
      </c>
      <c r="V280" s="530" t="s">
        <v>505</v>
      </c>
      <c r="W280" s="575" t="s">
        <v>506</v>
      </c>
      <c r="X280" s="530" t="s">
        <v>484</v>
      </c>
      <c r="Y280" s="530" t="s">
        <v>484</v>
      </c>
      <c r="Z280" s="577"/>
      <c r="AA280" s="578"/>
      <c r="AB280" s="201"/>
      <c r="AC280" s="1010"/>
      <c r="AD280" s="1010"/>
      <c r="AE280" s="1010"/>
      <c r="AF280" s="1010"/>
      <c r="AG280" s="1018" t="s">
        <v>485</v>
      </c>
      <c r="AH280" s="1009" t="s">
        <v>1057</v>
      </c>
      <c r="AI280" s="122"/>
      <c r="AJ280" s="122"/>
      <c r="AK280" s="134"/>
      <c r="AL280" s="122"/>
      <c r="AM280" s="135"/>
      <c r="AN280" s="122"/>
      <c r="AO280" s="1294" t="s">
        <v>487</v>
      </c>
      <c r="AP280" s="913" t="s">
        <v>487</v>
      </c>
      <c r="AQ280" s="288">
        <v>60.5</v>
      </c>
      <c r="AR280" s="139" t="s">
        <v>487</v>
      </c>
      <c r="AS280" s="140" t="s">
        <v>487</v>
      </c>
      <c r="AT280" s="141" t="s">
        <v>487</v>
      </c>
      <c r="AU280" s="142" t="s">
        <v>487</v>
      </c>
      <c r="AV280" s="143">
        <v>6.19</v>
      </c>
      <c r="AW280" s="143">
        <f t="shared" si="152"/>
        <v>93.08</v>
      </c>
      <c r="AX280" s="143">
        <v>0.13</v>
      </c>
      <c r="AY280" s="145">
        <v>1.92</v>
      </c>
      <c r="AZ280" s="149" t="s">
        <v>487</v>
      </c>
      <c r="BA280" s="204">
        <v>3.92</v>
      </c>
      <c r="BB280" s="205">
        <v>0.1</v>
      </c>
      <c r="BC280" s="148"/>
      <c r="BD280" s="153"/>
      <c r="BE280" s="149"/>
      <c r="BF280" s="149"/>
      <c r="BG280" s="145"/>
      <c r="BH280" s="149"/>
      <c r="BI280" s="234" t="s">
        <v>487</v>
      </c>
      <c r="BJ280" s="149">
        <v>51.7</v>
      </c>
      <c r="BK280" s="149">
        <v>48.1</v>
      </c>
      <c r="BL280" s="150">
        <v>1.0748440748440748</v>
      </c>
      <c r="BM280" s="206">
        <v>0</v>
      </c>
      <c r="BN280" s="153" t="s">
        <v>487</v>
      </c>
      <c r="BO280" s="149" t="s">
        <v>487</v>
      </c>
      <c r="BP280" s="145">
        <v>63.999999999999993</v>
      </c>
      <c r="BQ280" s="217">
        <v>62.5</v>
      </c>
      <c r="BR280" s="152"/>
      <c r="BS280" s="416" t="s">
        <v>487</v>
      </c>
      <c r="BT280" s="416" t="s">
        <v>487</v>
      </c>
      <c r="BU280" s="416"/>
      <c r="BV280" s="416" t="s">
        <v>487</v>
      </c>
      <c r="BW280" s="1034" t="s">
        <v>487</v>
      </c>
      <c r="BX280" s="416" t="s">
        <v>487</v>
      </c>
      <c r="BY280" s="416" t="s">
        <v>487</v>
      </c>
      <c r="BZ280" s="416" t="s">
        <v>487</v>
      </c>
      <c r="CA280" s="416" t="s">
        <v>487</v>
      </c>
      <c r="CB280" s="416" t="s">
        <v>487</v>
      </c>
      <c r="CC280" s="416" t="s">
        <v>487</v>
      </c>
      <c r="CD280" s="416" t="s">
        <v>487</v>
      </c>
      <c r="CE280" s="208" t="s">
        <v>487</v>
      </c>
      <c r="CF280" s="208" t="s">
        <v>487</v>
      </c>
      <c r="CG280" s="208" t="s">
        <v>487</v>
      </c>
      <c r="CH280" s="208" t="s">
        <v>487</v>
      </c>
      <c r="CI280" s="208" t="s">
        <v>487</v>
      </c>
      <c r="CJ280" s="208" t="s">
        <v>487</v>
      </c>
      <c r="CK280" s="208" t="s">
        <v>487</v>
      </c>
      <c r="CL280" s="122"/>
      <c r="CM280" s="145"/>
      <c r="CN280" s="145"/>
      <c r="CO280" s="145"/>
      <c r="CP280" s="153"/>
      <c r="CQ280" s="149"/>
      <c r="CR280" s="149"/>
      <c r="CS280" s="149"/>
      <c r="CT280" s="145"/>
      <c r="CU280" s="236"/>
      <c r="CV280" s="236"/>
      <c r="CW280" s="145"/>
      <c r="CX280" s="145"/>
      <c r="CY280" s="209"/>
      <c r="CZ280" s="145"/>
      <c r="DA280" s="209">
        <v>4</v>
      </c>
      <c r="DB280" s="158" t="s">
        <v>487</v>
      </c>
      <c r="DC280" s="420" t="s">
        <v>1765</v>
      </c>
      <c r="DD280" s="159"/>
      <c r="DE280" s="125"/>
      <c r="DF280" s="125"/>
      <c r="DG280" s="125"/>
      <c r="DH280" s="414"/>
      <c r="DI280" s="164" t="s">
        <v>489</v>
      </c>
      <c r="DJ280" s="1353" t="s">
        <v>485</v>
      </c>
      <c r="DK280" s="162">
        <v>2</v>
      </c>
      <c r="DL280" s="166"/>
      <c r="DM280" s="166"/>
      <c r="DN280" s="163" t="s">
        <v>516</v>
      </c>
      <c r="DO280" s="166">
        <v>1</v>
      </c>
      <c r="DP280" s="1354">
        <v>41233</v>
      </c>
      <c r="DQ280" s="166"/>
      <c r="DR280" s="165" t="s">
        <v>490</v>
      </c>
      <c r="DS280" s="125" t="s">
        <v>490</v>
      </c>
      <c r="DT280" s="125">
        <v>188</v>
      </c>
      <c r="DU280" s="125">
        <v>60.6</v>
      </c>
      <c r="DV280" s="125">
        <v>39.4</v>
      </c>
      <c r="DW280" s="125">
        <v>0.3</v>
      </c>
      <c r="DX280" s="125">
        <v>252.4</v>
      </c>
      <c r="DY280" s="125" t="s">
        <v>490</v>
      </c>
      <c r="DZ280" s="125">
        <v>5</v>
      </c>
      <c r="EA280" s="125">
        <v>0</v>
      </c>
      <c r="EB280" s="122"/>
      <c r="EC280" s="166"/>
      <c r="ED280" s="166">
        <v>10</v>
      </c>
      <c r="EE280" s="166">
        <v>10</v>
      </c>
      <c r="EF280" s="166"/>
      <c r="EG280" s="166">
        <v>2</v>
      </c>
      <c r="EH280" s="166">
        <v>0</v>
      </c>
      <c r="EI280" s="166">
        <v>175</v>
      </c>
      <c r="EJ280" s="166">
        <v>118</v>
      </c>
      <c r="EK280" s="167">
        <f>EJ280/(EI280*EI280*0.01*0.01)</f>
        <v>38.530612244897959</v>
      </c>
      <c r="EL280" s="166">
        <v>0</v>
      </c>
      <c r="EM280" s="1345">
        <v>42767</v>
      </c>
      <c r="EN280" s="166" t="s">
        <v>490</v>
      </c>
      <c r="EO280" s="166" t="s">
        <v>490</v>
      </c>
      <c r="EP280" s="166" t="s">
        <v>490</v>
      </c>
      <c r="EQ280" s="1354"/>
      <c r="ER280" s="1067">
        <v>7994</v>
      </c>
      <c r="ES280" s="611">
        <v>75</v>
      </c>
      <c r="ET280" s="578">
        <v>784000</v>
      </c>
      <c r="EU280" s="578">
        <v>2</v>
      </c>
      <c r="EV280" s="600">
        <v>20906.666666666668</v>
      </c>
      <c r="EW280" s="596">
        <v>1351</v>
      </c>
      <c r="EX280" s="613">
        <v>36.026666666666664</v>
      </c>
      <c r="EY280" s="563">
        <v>360.26666666666665</v>
      </c>
      <c r="EZ280" s="599"/>
      <c r="FA280" s="578"/>
      <c r="FB280" s="578"/>
      <c r="FC280" s="578"/>
      <c r="FD280" s="578"/>
      <c r="FE280" s="596"/>
      <c r="FF280" s="596"/>
      <c r="FG280" s="912"/>
      <c r="FH280" s="674">
        <v>5.2183567727609184</v>
      </c>
      <c r="FI280" s="719"/>
      <c r="FJ280" s="645">
        <v>188</v>
      </c>
      <c r="FK280" s="1154" t="s">
        <v>485</v>
      </c>
      <c r="FL280" s="133" t="s">
        <v>1057</v>
      </c>
      <c r="FM280" s="172">
        <v>0.17232142857142857</v>
      </c>
      <c r="FN280" s="213">
        <f>EX280/1000</f>
        <v>3.6026666666666665E-2</v>
      </c>
      <c r="FO280" s="133"/>
      <c r="FP280" s="172">
        <v>0.17232142857142857</v>
      </c>
      <c r="FQ280" s="213">
        <v>3.6026666666666665E-2</v>
      </c>
      <c r="FR280" s="222">
        <f>DT280/EX280</f>
        <v>5.2183567727609184</v>
      </c>
      <c r="FS280" s="222"/>
      <c r="FT280" s="223"/>
      <c r="FU280" s="223"/>
      <c r="FV280" s="223"/>
      <c r="FW280" s="125"/>
      <c r="FX280" s="125"/>
      <c r="FY280" s="125"/>
      <c r="FZ280" s="175"/>
      <c r="GA280" s="175"/>
      <c r="GB280" s="175"/>
      <c r="GC280" s="175"/>
      <c r="GD280" s="125"/>
      <c r="GE280" s="175"/>
      <c r="GF280" s="175"/>
      <c r="GG280" s="125"/>
      <c r="GH280" s="175"/>
      <c r="GI280" s="175"/>
      <c r="GJ280" s="1346">
        <f>DATEDIF(EM280,GK280,"m")</f>
        <v>12</v>
      </c>
      <c r="GK280" s="1305">
        <v>43151</v>
      </c>
      <c r="GL280" s="1347" t="s">
        <v>1238</v>
      </c>
      <c r="GM280" s="1348"/>
      <c r="GN280" s="1147"/>
      <c r="GO280" s="125"/>
      <c r="GP280" s="340">
        <v>0.3</v>
      </c>
      <c r="GQ280" s="125"/>
      <c r="GR280" s="991"/>
      <c r="GS280" s="1030">
        <f>12.6*8</f>
        <v>100.8</v>
      </c>
      <c r="GT280" s="1030">
        <f>203*8</f>
        <v>1624</v>
      </c>
      <c r="GU280" s="133"/>
      <c r="GV280" s="249">
        <v>0</v>
      </c>
      <c r="GW280" s="249">
        <v>0</v>
      </c>
      <c r="GX280" s="249">
        <v>300.20999999999998</v>
      </c>
      <c r="GY280" s="249">
        <v>0</v>
      </c>
      <c r="GZ280" s="249">
        <v>0</v>
      </c>
      <c r="HA280" s="249">
        <v>0</v>
      </c>
      <c r="HB280" s="249">
        <v>14075.5</v>
      </c>
      <c r="HC280" s="249">
        <v>0</v>
      </c>
      <c r="HD280" s="249">
        <v>1944.5</v>
      </c>
      <c r="HE280" s="249">
        <v>0</v>
      </c>
      <c r="HF280" s="249">
        <v>0</v>
      </c>
      <c r="HG280" s="249">
        <v>0</v>
      </c>
      <c r="HH280" s="249">
        <v>245.51</v>
      </c>
      <c r="HI280" s="1022"/>
      <c r="HJ280" s="1022"/>
      <c r="HK280" s="1022"/>
      <c r="HL280" s="1022"/>
      <c r="HM280" s="1022"/>
      <c r="HN280" s="1022"/>
      <c r="HO280" s="1022"/>
      <c r="HP280" s="1022"/>
      <c r="HQ280" s="1022"/>
      <c r="HR280" s="1022"/>
      <c r="HS280" s="1022"/>
      <c r="HT280" s="1022"/>
      <c r="HU280" s="1022"/>
      <c r="HV280" s="1022"/>
      <c r="HW280" s="1022"/>
      <c r="HX280" s="1022"/>
      <c r="HY280" s="1022"/>
      <c r="HZ280" s="1022"/>
      <c r="IA280" s="1022"/>
      <c r="IB280" s="1022"/>
      <c r="IC280" s="1022"/>
      <c r="ID280" s="1022"/>
      <c r="IE280" s="1022"/>
      <c r="IF280" s="1022"/>
      <c r="IG280" s="1022"/>
      <c r="IH280" s="1022"/>
      <c r="II280" s="1022"/>
      <c r="IJ280" s="1022"/>
      <c r="IK280" s="1022"/>
      <c r="IL280" s="1022"/>
      <c r="IM280" s="1022"/>
      <c r="IN280" s="1022"/>
      <c r="IO280" s="1022"/>
      <c r="IP280" s="1022"/>
      <c r="IQ280" s="1022"/>
      <c r="IR280" s="1022"/>
      <c r="IS280" s="1022"/>
      <c r="IT280" s="1022"/>
      <c r="IU280" s="1022"/>
      <c r="IV280" s="1022"/>
      <c r="IW280" s="1022"/>
      <c r="IX280" s="1022"/>
      <c r="IY280" s="1022"/>
      <c r="IZ280" s="1022"/>
      <c r="JA280" s="1022"/>
      <c r="JB280" s="1022"/>
      <c r="JC280" s="1022"/>
      <c r="JD280" s="1022"/>
      <c r="JE280" s="1022"/>
      <c r="JF280" s="1022"/>
      <c r="JG280" s="1439" t="s">
        <v>2059</v>
      </c>
      <c r="JH280" s="1439" t="s">
        <v>2135</v>
      </c>
      <c r="JI280" s="1439" t="s">
        <v>2136</v>
      </c>
      <c r="JJ280" s="993"/>
      <c r="JK280" s="993"/>
      <c r="JL280" s="993"/>
      <c r="JM280" s="993"/>
      <c r="JN280" s="993"/>
      <c r="JO280" s="993"/>
      <c r="JP280" s="993"/>
      <c r="JQ280" s="993"/>
      <c r="JR280" s="993"/>
      <c r="JS280" s="993"/>
      <c r="JT280" s="993"/>
      <c r="JU280" s="993"/>
      <c r="JV280" s="993"/>
      <c r="JW280" s="993"/>
      <c r="JX280" s="993"/>
      <c r="JY280" s="993"/>
      <c r="JZ280" s="993"/>
      <c r="KA280" s="993"/>
      <c r="KB280" s="993"/>
      <c r="KC280" s="993"/>
      <c r="KD280" s="993"/>
      <c r="KE280" s="993"/>
      <c r="KF280" s="993"/>
      <c r="KG280" s="993"/>
      <c r="KH280" s="993"/>
      <c r="KI280" s="993"/>
      <c r="KJ280" s="993"/>
      <c r="KK280" s="993"/>
      <c r="KL280" s="993"/>
      <c r="KM280" s="993"/>
      <c r="KN280" s="993"/>
      <c r="KO280" s="993"/>
      <c r="KP280" s="993"/>
      <c r="KQ280" s="993"/>
      <c r="KR280" s="993"/>
      <c r="KS280" s="993"/>
      <c r="KT280" s="993"/>
      <c r="KU280" s="993"/>
      <c r="KV280" s="993"/>
      <c r="KW280" s="993"/>
      <c r="KX280" s="993"/>
      <c r="KY280" s="993"/>
      <c r="KZ280" s="993"/>
      <c r="LA280" s="993"/>
      <c r="LB280" s="993"/>
      <c r="LC280" s="993"/>
      <c r="LD280" s="993"/>
      <c r="LE280" s="164">
        <v>1</v>
      </c>
      <c r="LF280" s="878" t="s">
        <v>2085</v>
      </c>
      <c r="LG280" s="878">
        <v>1</v>
      </c>
      <c r="LH280" s="878" t="s">
        <v>2085</v>
      </c>
      <c r="LI280" s="878" t="s">
        <v>2085</v>
      </c>
      <c r="LJ280" s="878" t="s">
        <v>484</v>
      </c>
      <c r="LK280" s="878" t="s">
        <v>484</v>
      </c>
      <c r="LL280" s="878" t="s">
        <v>484</v>
      </c>
      <c r="LM280" s="878">
        <v>0</v>
      </c>
      <c r="LN280" s="878" t="s">
        <v>2107</v>
      </c>
      <c r="LO280" s="878"/>
      <c r="LP280" s="878"/>
      <c r="LQ280" s="878"/>
      <c r="LR280" s="878"/>
      <c r="LS280" s="878"/>
      <c r="LT280" s="878">
        <v>3</v>
      </c>
      <c r="LU280" s="878"/>
      <c r="LV280" s="878"/>
      <c r="LW280" s="878"/>
      <c r="LX280" s="878" t="s">
        <v>484</v>
      </c>
      <c r="LY280" s="878" t="s">
        <v>484</v>
      </c>
      <c r="LZ280" s="878" t="s">
        <v>484</v>
      </c>
    </row>
    <row r="281" spans="1:338" ht="14.45" hidden="1" customHeight="1">
      <c r="A281" s="122">
        <v>127</v>
      </c>
      <c r="B281" s="122">
        <f>COUNTIFS($D$3:D281,D281,$F$3:F281,F281)</f>
        <v>1</v>
      </c>
      <c r="C281" s="184">
        <v>10549</v>
      </c>
      <c r="D281" s="398" t="s">
        <v>1828</v>
      </c>
      <c r="E281" s="188" t="s">
        <v>1346</v>
      </c>
      <c r="F281" s="187">
        <v>530816299</v>
      </c>
      <c r="G281" s="125">
        <f>LEFT(H281,4)-CONCATENATE(19,LEFT(F281,2))</f>
        <v>66</v>
      </c>
      <c r="H281" s="398" t="s">
        <v>1829</v>
      </c>
      <c r="I281" s="389" t="s">
        <v>1830</v>
      </c>
      <c r="J281" s="504" t="s">
        <v>477</v>
      </c>
      <c r="K281" s="188" t="s">
        <v>478</v>
      </c>
      <c r="L281" s="125">
        <v>12</v>
      </c>
      <c r="M281" s="188" t="s">
        <v>1782</v>
      </c>
      <c r="N281" s="188" t="s">
        <v>684</v>
      </c>
      <c r="O281" s="125"/>
      <c r="P281" s="125" t="s">
        <v>953</v>
      </c>
      <c r="Q281" s="991"/>
      <c r="R281" s="991"/>
      <c r="S281" s="530" t="s">
        <v>484</v>
      </c>
      <c r="T281" s="530" t="s">
        <v>484</v>
      </c>
      <c r="U281" s="530" t="s">
        <v>484</v>
      </c>
      <c r="V281" s="810" t="s">
        <v>549</v>
      </c>
      <c r="W281" s="530" t="s">
        <v>484</v>
      </c>
      <c r="X281" s="611" t="s">
        <v>484</v>
      </c>
      <c r="Y281" s="611" t="s">
        <v>484</v>
      </c>
      <c r="Z281" s="415"/>
      <c r="AA281" s="125"/>
      <c r="AB281" s="125"/>
      <c r="AC281" s="1015">
        <v>8552</v>
      </c>
      <c r="AD281" s="1016">
        <v>64</v>
      </c>
      <c r="AE281" s="1015" t="s">
        <v>484</v>
      </c>
      <c r="AF281" s="1015" t="s">
        <v>484</v>
      </c>
      <c r="AG281" s="534" t="s">
        <v>1730</v>
      </c>
      <c r="AH281" s="1015">
        <v>300</v>
      </c>
      <c r="AO281" s="1024">
        <v>38.4</v>
      </c>
      <c r="AP281" s="137">
        <v>11</v>
      </c>
      <c r="AQ281" s="138">
        <v>49.7</v>
      </c>
      <c r="AR281" s="139">
        <f t="shared" ref="AR281:AR312" si="153">AO281+AP281+AQ281</f>
        <v>99.1</v>
      </c>
      <c r="AS281" s="140">
        <f t="shared" ref="AS281:AS312" si="154">AO281/AP281</f>
        <v>3.4909090909090907</v>
      </c>
      <c r="AT281" s="141">
        <f t="shared" ref="AT281:AT312" si="155">AO281/AP281*AQ281</f>
        <v>173.49818181818182</v>
      </c>
      <c r="AU281" s="142">
        <f t="shared" ref="AU281:AU312" si="156">AO281/(AP281+AQ281)</f>
        <v>0.63261943986820424</v>
      </c>
      <c r="AV281" s="143">
        <v>34.252800000000001</v>
      </c>
      <c r="AW281" s="143">
        <f t="shared" si="152"/>
        <v>89.2</v>
      </c>
      <c r="AX281" s="144">
        <v>2.2271999999999998</v>
      </c>
      <c r="AY281" s="143">
        <v>5.8</v>
      </c>
      <c r="AZ281" s="149" t="s">
        <v>487</v>
      </c>
      <c r="BA281" s="259">
        <v>3.9299999999999997</v>
      </c>
      <c r="BB281" s="207" t="s">
        <v>487</v>
      </c>
      <c r="BG281" s="145"/>
      <c r="BH281" s="135" t="s">
        <v>487</v>
      </c>
      <c r="BI281" s="234"/>
      <c r="BJ281" s="122">
        <v>33.6</v>
      </c>
      <c r="BK281" s="122">
        <v>66.400000000000006</v>
      </c>
      <c r="BL281" s="306">
        <f t="shared" ref="BL281:BL288" si="157">BJ281/BK281</f>
        <v>0.50602409638554213</v>
      </c>
      <c r="BM281" s="151" t="s">
        <v>487</v>
      </c>
      <c r="BN281" s="122" t="s">
        <v>487</v>
      </c>
      <c r="BO281" s="149" t="s">
        <v>487</v>
      </c>
      <c r="BP281" s="143">
        <v>11.700000000000001</v>
      </c>
      <c r="BQ281" s="234">
        <v>15.479999999999999</v>
      </c>
      <c r="BR281" s="174" t="s">
        <v>487</v>
      </c>
      <c r="BS281" s="153">
        <f t="shared" ref="BS281:BS288" si="158">BX281+BZ281</f>
        <v>20.8</v>
      </c>
      <c r="BT281" s="262" t="s">
        <v>487</v>
      </c>
      <c r="BU281" s="263"/>
      <c r="BV281" s="262" t="s">
        <v>487</v>
      </c>
      <c r="BW281" s="1039">
        <f>BY281+CA281+CC281</f>
        <v>11</v>
      </c>
      <c r="BX281" s="158">
        <v>1</v>
      </c>
      <c r="BY281" s="145">
        <f>BX281*AP281/(CB281+BZ281+BX281)</f>
        <v>0.11133603238866398</v>
      </c>
      <c r="BZ281" s="158">
        <v>19.8</v>
      </c>
      <c r="CA281" s="145">
        <f>BZ281*AP281/(CB281+BZ281+BX281)</f>
        <v>2.2044534412955468</v>
      </c>
      <c r="CB281" s="158">
        <v>78</v>
      </c>
      <c r="CC281" s="145">
        <f>CB281*AP281/(CB281+BZ281+BX281)</f>
        <v>8.6842105263157894</v>
      </c>
      <c r="CD281" s="262" t="s">
        <v>487</v>
      </c>
      <c r="CK281" s="135" t="s">
        <v>487</v>
      </c>
      <c r="CL281" s="157">
        <f t="shared" ref="CL281:CL288" si="159">BX281/BZ281</f>
        <v>5.0505050505050504E-2</v>
      </c>
      <c r="CM281" s="145"/>
      <c r="CN281" s="145"/>
      <c r="CO281" s="145"/>
      <c r="CT281" s="145"/>
      <c r="CU281" s="236"/>
      <c r="CV281" s="236"/>
      <c r="CW281" s="145"/>
      <c r="CX281" s="145"/>
      <c r="CZ281" s="145"/>
      <c r="DB281" s="149" t="s">
        <v>1237</v>
      </c>
      <c r="DC281" s="383">
        <f>AP281-(BY281+CA281+CC281)</f>
        <v>0</v>
      </c>
      <c r="DD281" s="266" t="s">
        <v>1831</v>
      </c>
      <c r="DE281" s="125"/>
      <c r="DF281" s="125"/>
      <c r="DG281" s="125"/>
      <c r="DH281" s="414"/>
      <c r="DI281" s="125" t="s">
        <v>489</v>
      </c>
      <c r="DJ281" s="361" t="s">
        <v>1730</v>
      </c>
      <c r="DK281" s="166">
        <v>2</v>
      </c>
      <c r="DL281" s="166"/>
      <c r="DM281" s="166" t="s">
        <v>1736</v>
      </c>
      <c r="DN281" s="166" t="s">
        <v>686</v>
      </c>
      <c r="DO281" s="166">
        <v>1</v>
      </c>
      <c r="DP281" s="1303">
        <v>43185</v>
      </c>
      <c r="DQ281" s="166"/>
      <c r="DR281" s="165">
        <v>1.8</v>
      </c>
      <c r="DS281" s="125">
        <v>3.2</v>
      </c>
      <c r="DT281" s="125">
        <v>470</v>
      </c>
      <c r="DU281" s="125">
        <v>21.7</v>
      </c>
      <c r="DV281" s="125">
        <v>78.3</v>
      </c>
      <c r="DW281" s="125">
        <v>0.6</v>
      </c>
      <c r="DX281" s="125">
        <v>436.2</v>
      </c>
      <c r="DY281" s="125">
        <v>73.7</v>
      </c>
      <c r="DZ281" s="125">
        <v>3.54</v>
      </c>
      <c r="EA281" s="125">
        <v>0</v>
      </c>
      <c r="EC281" s="242"/>
      <c r="ED281" s="242"/>
      <c r="EE281" s="166">
        <v>12</v>
      </c>
      <c r="EF281" s="166"/>
      <c r="EG281" s="166"/>
      <c r="EH281" s="166">
        <v>1</v>
      </c>
      <c r="EI281" s="166">
        <v>183</v>
      </c>
      <c r="EJ281" s="166">
        <v>120</v>
      </c>
      <c r="EK281" s="167">
        <v>35.799999999999997</v>
      </c>
      <c r="EL281" s="374">
        <v>1</v>
      </c>
      <c r="EM281" s="166"/>
      <c r="EN281" s="166">
        <v>3</v>
      </c>
      <c r="EO281" s="166">
        <v>2</v>
      </c>
      <c r="EP281" s="242"/>
      <c r="EQ281" s="176"/>
      <c r="ER281" s="628">
        <v>10549</v>
      </c>
      <c r="ES281" s="682">
        <v>65</v>
      </c>
      <c r="ET281" s="611">
        <v>840161</v>
      </c>
      <c r="EU281" s="611">
        <v>2</v>
      </c>
      <c r="EV281" s="600">
        <v>25851.107692307691</v>
      </c>
      <c r="EW281" s="612">
        <v>2096</v>
      </c>
      <c r="EX281" s="613">
        <v>64.492307692307691</v>
      </c>
      <c r="EY281" s="563">
        <v>773.90769230769229</v>
      </c>
      <c r="EZ281" s="441"/>
      <c r="FA281" s="175"/>
      <c r="FB281" s="175"/>
      <c r="FC281" s="175"/>
      <c r="FD281" s="564"/>
      <c r="FE281" s="565"/>
      <c r="FF281" s="565"/>
      <c r="FG281" s="566"/>
      <c r="FH281" s="614"/>
      <c r="FI281" s="518"/>
      <c r="FJ281" s="519"/>
      <c r="FK281" s="1017"/>
      <c r="FL281" s="133"/>
      <c r="FM281" s="172">
        <f>EW281*100/ET281</f>
        <v>0.24947599329176193</v>
      </c>
      <c r="FN281" s="213">
        <f>EX281/1000</f>
        <v>6.4492307692307696E-2</v>
      </c>
      <c r="FP281" s="172">
        <v>0.24947599329176193</v>
      </c>
      <c r="FQ281" s="213">
        <v>6.4492307692307696E-2</v>
      </c>
      <c r="FR281" s="222">
        <f>DT281/EX281</f>
        <v>7.2876908396946565</v>
      </c>
      <c r="FS281" s="222"/>
      <c r="FT281" s="223"/>
      <c r="FU281" s="223"/>
      <c r="FV281" s="223"/>
      <c r="FW281" s="125">
        <v>0</v>
      </c>
      <c r="FX281" s="125">
        <v>3</v>
      </c>
      <c r="FY281" s="125">
        <v>0</v>
      </c>
      <c r="GA281" s="125"/>
      <c r="GB281" s="415"/>
      <c r="GD281" s="125">
        <v>1</v>
      </c>
      <c r="GE281" s="424" t="s">
        <v>1832</v>
      </c>
      <c r="GF281" s="389" t="s">
        <v>1833</v>
      </c>
      <c r="GI281" s="183" t="s">
        <v>951</v>
      </c>
      <c r="GJ281" s="1314">
        <f>DATEDIF(DP281,GK281,"m")</f>
        <v>12</v>
      </c>
      <c r="GK281" s="214">
        <v>43552</v>
      </c>
      <c r="GL281" s="1315" t="s">
        <v>1238</v>
      </c>
      <c r="GM281" s="177"/>
      <c r="GN281" s="1147"/>
      <c r="GP281" s="340">
        <v>0.6</v>
      </c>
      <c r="GR281" s="991"/>
      <c r="GS281" s="991"/>
      <c r="GT281" s="991"/>
      <c r="HI281" s="991"/>
      <c r="HJ281" s="991"/>
      <c r="HK281" s="991"/>
      <c r="HL281" s="991"/>
      <c r="HM281" s="991"/>
      <c r="HN281" s="991"/>
      <c r="HO281" s="1022"/>
      <c r="HP281" s="1022"/>
      <c r="HQ281" s="991"/>
      <c r="HR281" s="991"/>
      <c r="HS281" s="991"/>
      <c r="HT281" s="991"/>
      <c r="HU281" s="991"/>
      <c r="HV281" s="991"/>
      <c r="HW281" s="991"/>
      <c r="HX281" s="991"/>
      <c r="HY281" s="991"/>
      <c r="HZ281" s="991"/>
      <c r="IA281" s="991"/>
      <c r="IB281" s="1022"/>
      <c r="IC281" s="991"/>
      <c r="ID281" s="991"/>
      <c r="IE281" s="991"/>
      <c r="IF281" s="991"/>
      <c r="IG281" s="991"/>
      <c r="IH281" s="991"/>
      <c r="II281" s="991"/>
      <c r="IJ281" s="991"/>
      <c r="IK281" s="1022"/>
      <c r="IL281" s="991"/>
      <c r="IM281" s="991"/>
      <c r="IN281" s="1022"/>
      <c r="IO281" s="991"/>
      <c r="IP281" s="991"/>
      <c r="IQ281" s="991"/>
      <c r="IR281" s="991"/>
      <c r="IS281" s="991"/>
      <c r="IT281" s="1022"/>
      <c r="IU281" s="991"/>
      <c r="IV281" s="991"/>
      <c r="IW281" s="991"/>
      <c r="IX281" s="991"/>
      <c r="IY281" s="991"/>
      <c r="IZ281" s="991"/>
      <c r="JA281" s="991"/>
      <c r="JB281" s="991"/>
      <c r="JC281" s="991"/>
      <c r="JD281" s="991"/>
      <c r="JE281" s="991"/>
      <c r="JF281" s="991"/>
      <c r="JG281" s="125"/>
      <c r="JH281" s="125"/>
      <c r="JI281" s="125"/>
      <c r="JJ281" s="993"/>
      <c r="JK281" s="993"/>
      <c r="JL281" s="993"/>
      <c r="JM281" s="993"/>
      <c r="JN281" s="993"/>
      <c r="JO281" s="993"/>
      <c r="JP281" s="993"/>
      <c r="JQ281" s="993"/>
      <c r="JR281" s="993"/>
      <c r="JS281" s="993"/>
      <c r="JT281" s="993"/>
      <c r="JU281" s="993"/>
      <c r="JV281" s="993"/>
      <c r="JW281" s="993"/>
      <c r="JX281" s="993"/>
      <c r="JY281" s="993"/>
      <c r="JZ281" s="993"/>
      <c r="KA281" s="993"/>
      <c r="KB281" s="993"/>
      <c r="KC281" s="993"/>
      <c r="KD281" s="993"/>
      <c r="KE281" s="993"/>
      <c r="KF281" s="993"/>
      <c r="KG281" s="993"/>
      <c r="KH281" s="993"/>
      <c r="KI281" s="993"/>
      <c r="KJ281" s="993"/>
      <c r="KK281" s="993"/>
      <c r="KL281" s="993"/>
      <c r="KM281" s="993"/>
      <c r="KN281" s="993"/>
      <c r="KO281" s="993"/>
      <c r="KP281" s="993"/>
      <c r="KQ281" s="993"/>
      <c r="KR281" s="993"/>
      <c r="KS281" s="993"/>
      <c r="KT281" s="993"/>
      <c r="KU281" s="993"/>
      <c r="KV281" s="993"/>
      <c r="KW281" s="993"/>
      <c r="KX281" s="993"/>
      <c r="KY281" s="993"/>
      <c r="KZ281" s="993"/>
      <c r="LA281" s="993"/>
      <c r="LB281" s="993"/>
      <c r="LC281" s="993"/>
      <c r="LD281" s="993"/>
      <c r="LE281" s="125"/>
      <c r="LF281" s="175"/>
      <c r="LG281" s="175"/>
      <c r="LH281" s="175"/>
      <c r="LI281" s="175"/>
      <c r="LJ281" s="175"/>
      <c r="LK281" s="175"/>
      <c r="LL281" s="175"/>
      <c r="LM281" s="175"/>
      <c r="LN281" s="175"/>
      <c r="LO281" s="175"/>
      <c r="LP281" s="175"/>
      <c r="LQ281" s="175"/>
      <c r="LR281" s="175"/>
      <c r="LS281" s="175"/>
      <c r="LT281" s="175"/>
      <c r="LU281" s="175"/>
      <c r="LV281" s="175"/>
      <c r="LW281" s="175"/>
      <c r="LX281" s="175"/>
      <c r="LY281" s="183"/>
      <c r="LZ281" s="183"/>
    </row>
    <row r="282" spans="1:338" ht="14.45" hidden="1" customHeight="1">
      <c r="A282" s="122">
        <v>117</v>
      </c>
      <c r="B282" s="122">
        <f>COUNTIFS($D$3:D282,D282,$F$3:F282,F282)</f>
        <v>1</v>
      </c>
      <c r="C282" s="184">
        <v>10508</v>
      </c>
      <c r="D282" s="398" t="s">
        <v>1821</v>
      </c>
      <c r="E282" s="188" t="s">
        <v>1323</v>
      </c>
      <c r="F282" s="187">
        <v>405728476</v>
      </c>
      <c r="G282" s="125">
        <f>LEFT(H282,4)-CONCATENATE(19,LEFT(F282,2))</f>
        <v>79</v>
      </c>
      <c r="H282" s="398" t="s">
        <v>1822</v>
      </c>
      <c r="I282" s="389" t="s">
        <v>1823</v>
      </c>
      <c r="J282" s="751" t="s">
        <v>1501</v>
      </c>
      <c r="K282" s="188" t="s">
        <v>478</v>
      </c>
      <c r="L282" s="125">
        <v>12</v>
      </c>
      <c r="M282" s="188" t="s">
        <v>932</v>
      </c>
      <c r="N282" s="188" t="s">
        <v>490</v>
      </c>
      <c r="O282" s="125"/>
      <c r="P282" s="125" t="s">
        <v>953</v>
      </c>
      <c r="Q282" s="991"/>
      <c r="R282" s="991"/>
      <c r="S282" s="530" t="s">
        <v>481</v>
      </c>
      <c r="T282" s="530" t="s">
        <v>523</v>
      </c>
      <c r="U282" s="530" t="s">
        <v>484</v>
      </c>
      <c r="V282" s="609" t="s">
        <v>599</v>
      </c>
      <c r="W282" s="530" t="s">
        <v>506</v>
      </c>
      <c r="X282" s="611" t="s">
        <v>484</v>
      </c>
      <c r="Y282" s="611" t="s">
        <v>484</v>
      </c>
      <c r="Z282" s="389" t="s">
        <v>550</v>
      </c>
      <c r="AA282" s="125"/>
      <c r="AB282" s="125"/>
      <c r="AC282" s="1015">
        <v>3907</v>
      </c>
      <c r="AD282" s="1016">
        <v>52</v>
      </c>
      <c r="AE282" s="1015" t="s">
        <v>484</v>
      </c>
      <c r="AF282" s="1015" t="s">
        <v>484</v>
      </c>
      <c r="AG282" s="1018" t="s">
        <v>768</v>
      </c>
      <c r="AH282" s="1015">
        <v>3000</v>
      </c>
      <c r="AK282" s="134"/>
      <c r="AO282" s="1024">
        <v>17.100000000000001</v>
      </c>
      <c r="AP282" s="137">
        <v>20.3</v>
      </c>
      <c r="AQ282" s="138">
        <v>61.3</v>
      </c>
      <c r="AR282" s="139">
        <f t="shared" si="153"/>
        <v>98.7</v>
      </c>
      <c r="AS282" s="140">
        <f t="shared" si="154"/>
        <v>0.84236453201970451</v>
      </c>
      <c r="AT282" s="141">
        <f t="shared" si="155"/>
        <v>51.636945812807888</v>
      </c>
      <c r="AU282" s="142">
        <f t="shared" si="156"/>
        <v>0.2095588235294118</v>
      </c>
      <c r="AV282" s="145">
        <v>15.270299999999999</v>
      </c>
      <c r="AW282" s="143">
        <f t="shared" si="152"/>
        <v>89.3</v>
      </c>
      <c r="AX282" s="144">
        <v>0.97470000000000012</v>
      </c>
      <c r="AY282" s="145">
        <v>5.7</v>
      </c>
      <c r="AZ282" s="149" t="s">
        <v>487</v>
      </c>
      <c r="BA282" s="259">
        <v>74.95</v>
      </c>
      <c r="BB282" s="207">
        <v>7.0000000000000007E-2</v>
      </c>
      <c r="BC282" s="260" t="s">
        <v>487</v>
      </c>
      <c r="BD282" s="171"/>
      <c r="BE282"/>
      <c r="BF282"/>
      <c r="BG282" s="145"/>
      <c r="BH282" s="233">
        <v>422.8857142857143</v>
      </c>
      <c r="BI282" s="217">
        <v>0.24</v>
      </c>
      <c r="BJ282" s="122">
        <v>46.2</v>
      </c>
      <c r="BK282" s="122">
        <v>53.8</v>
      </c>
      <c r="BL282" s="150">
        <f t="shared" si="157"/>
        <v>0.858736059479554</v>
      </c>
      <c r="BM282" s="206">
        <v>0.2</v>
      </c>
      <c r="BN282" s="153">
        <f t="shared" ref="BN282:BN289" si="160">BM282*100/AO282</f>
        <v>1.1695906432748537</v>
      </c>
      <c r="BO282" s="149" t="s">
        <v>487</v>
      </c>
      <c r="BP282" s="143">
        <v>54.5</v>
      </c>
      <c r="BQ282" s="234">
        <v>88.3</v>
      </c>
      <c r="BR282" s="174">
        <v>79567.761194029852</v>
      </c>
      <c r="BS282" s="153">
        <f t="shared" si="158"/>
        <v>45.3</v>
      </c>
      <c r="BT282" s="158">
        <v>90.9</v>
      </c>
      <c r="BU282" s="174">
        <v>9164</v>
      </c>
      <c r="BV282" s="153">
        <f>100-BT282</f>
        <v>9.0999999999999943</v>
      </c>
      <c r="BW282" s="1039">
        <f>BY282+CA282+CC282</f>
        <v>18.021137037037036</v>
      </c>
      <c r="BX282" s="145">
        <v>23.4</v>
      </c>
      <c r="BY282" s="145">
        <f>BX282*AP282/(CB282+BZ282+BX282+BV282)</f>
        <v>4.8870370370370377</v>
      </c>
      <c r="BZ282" s="145">
        <v>21.9</v>
      </c>
      <c r="CA282" s="145">
        <f>BZ282*AP282/100</f>
        <v>4.4456999999999995</v>
      </c>
      <c r="CB282" s="145">
        <v>42.8</v>
      </c>
      <c r="CC282" s="145">
        <f>CB282*AP282/100</f>
        <v>8.6883999999999997</v>
      </c>
      <c r="CD282" s="158">
        <v>0.59</v>
      </c>
      <c r="CJ282" s="122">
        <v>68.3</v>
      </c>
      <c r="CK282" s="135">
        <v>7217.9661016949149</v>
      </c>
      <c r="CL282" s="143">
        <f t="shared" si="159"/>
        <v>1.0684931506849316</v>
      </c>
      <c r="CM282" s="145"/>
      <c r="CN282" s="145"/>
      <c r="CO282" s="145"/>
      <c r="CP282" s="171"/>
      <c r="CQ282"/>
      <c r="CR282"/>
      <c r="CS282"/>
      <c r="CT282" s="145"/>
      <c r="CU282" s="236"/>
      <c r="CV282" s="236"/>
      <c r="CW282" s="145"/>
      <c r="CX282" s="145"/>
      <c r="CZ282" s="145"/>
      <c r="DA282" s="209">
        <v>3</v>
      </c>
      <c r="DB282" s="149" t="s">
        <v>514</v>
      </c>
      <c r="DD282" s="266"/>
      <c r="DE282" s="125"/>
      <c r="DF282" s="125"/>
      <c r="DG282" s="125"/>
      <c r="DH282" s="414"/>
      <c r="DI282" s="125" t="s">
        <v>515</v>
      </c>
      <c r="DJ282" s="309" t="s">
        <v>507</v>
      </c>
      <c r="DK282" s="166">
        <v>2</v>
      </c>
      <c r="DL282" s="166"/>
      <c r="DM282" s="166" t="s">
        <v>476</v>
      </c>
      <c r="DN282" s="163" t="s">
        <v>516</v>
      </c>
      <c r="DO282" s="166">
        <v>1</v>
      </c>
      <c r="DP282" s="1303">
        <v>43132</v>
      </c>
      <c r="DQ282" s="166"/>
      <c r="DR282" s="165" t="s">
        <v>490</v>
      </c>
      <c r="DS282" s="125" t="s">
        <v>490</v>
      </c>
      <c r="DT282" s="125" t="s">
        <v>490</v>
      </c>
      <c r="DU282" s="125" t="s">
        <v>490</v>
      </c>
      <c r="DV282" s="125" t="s">
        <v>490</v>
      </c>
      <c r="DW282" s="125" t="s">
        <v>490</v>
      </c>
      <c r="DX282" s="125" t="s">
        <v>490</v>
      </c>
      <c r="DY282" s="125" t="s">
        <v>490</v>
      </c>
      <c r="DZ282" s="125" t="s">
        <v>490</v>
      </c>
      <c r="EA282" s="125" t="s">
        <v>490</v>
      </c>
      <c r="EC282" s="242"/>
      <c r="ED282" s="242"/>
      <c r="EE282" s="166">
        <v>12</v>
      </c>
      <c r="EF282" s="166">
        <v>10</v>
      </c>
      <c r="EG282" s="166">
        <v>2</v>
      </c>
      <c r="EH282" s="166">
        <v>0</v>
      </c>
      <c r="EI282" s="166">
        <v>168</v>
      </c>
      <c r="EJ282" s="166">
        <v>59</v>
      </c>
      <c r="EK282" s="167">
        <f>EJ282/(EI282*EI282*0.01*0.01)</f>
        <v>20.904195011337869</v>
      </c>
      <c r="EL282" s="166">
        <v>3</v>
      </c>
      <c r="EM282" s="166"/>
      <c r="EN282" s="166">
        <v>3</v>
      </c>
      <c r="EO282" s="166">
        <v>3</v>
      </c>
      <c r="EP282" s="242"/>
      <c r="EQ282" s="176"/>
      <c r="ER282" s="1071">
        <v>10508</v>
      </c>
      <c r="ES282" s="682">
        <v>55</v>
      </c>
      <c r="ET282" s="611">
        <v>91954</v>
      </c>
      <c r="EU282" s="611">
        <v>2</v>
      </c>
      <c r="EV282" s="600">
        <v>3343.7818181818184</v>
      </c>
      <c r="EW282" s="612">
        <v>6135</v>
      </c>
      <c r="EX282" s="613">
        <v>223.09090909090909</v>
      </c>
      <c r="EY282" s="563">
        <v>2677.090909090909</v>
      </c>
      <c r="EZ282" s="441"/>
      <c r="FA282" s="175"/>
      <c r="FB282" s="175"/>
      <c r="FC282" s="175"/>
      <c r="FD282" s="564"/>
      <c r="FE282" s="565"/>
      <c r="FF282" s="565"/>
      <c r="FG282" s="566"/>
      <c r="FH282" s="614"/>
      <c r="FI282" s="518"/>
      <c r="FJ282" s="519"/>
      <c r="FK282" s="1017"/>
      <c r="FL282" s="133"/>
      <c r="FM282" s="172">
        <f>EW282*100/ET282</f>
        <v>6.6718141679535421</v>
      </c>
      <c r="FN282" s="213">
        <f>EX282/1000</f>
        <v>0.22309090909090909</v>
      </c>
      <c r="FP282" s="172">
        <v>6.6718141679535421</v>
      </c>
      <c r="FQ282" s="213">
        <v>0.22309090909090909</v>
      </c>
      <c r="FR282" s="222"/>
      <c r="FS282" s="222"/>
      <c r="FT282" s="223"/>
      <c r="FU282" s="223"/>
      <c r="FV282" s="223"/>
      <c r="FW282" s="166">
        <v>0</v>
      </c>
      <c r="FX282" s="166"/>
      <c r="FY282" s="166">
        <v>0</v>
      </c>
      <c r="FZ282" s="345"/>
      <c r="GA282" s="166"/>
      <c r="GB282" s="166"/>
      <c r="GC282" s="166"/>
      <c r="GD282" s="166"/>
      <c r="GE282" s="166"/>
      <c r="GF282" s="345"/>
      <c r="GG282" s="166" t="s">
        <v>687</v>
      </c>
      <c r="GH282" s="345" t="s">
        <v>1625</v>
      </c>
      <c r="GI282" s="345" t="s">
        <v>1824</v>
      </c>
      <c r="GJ282" s="1314">
        <f>DATEDIF(DP282,GK282,"m")</f>
        <v>13</v>
      </c>
      <c r="GK282" s="214">
        <v>43549</v>
      </c>
      <c r="GL282" s="1315" t="s">
        <v>1238</v>
      </c>
      <c r="GM282" s="177"/>
      <c r="GN282" s="1210" t="s">
        <v>1825</v>
      </c>
      <c r="GO282" s="349">
        <v>2.4998170032</v>
      </c>
      <c r="GP282" s="348">
        <v>3.6555255331985186</v>
      </c>
      <c r="GQ282" s="349">
        <v>0.54779635199999988</v>
      </c>
      <c r="GR282" s="1087"/>
      <c r="GS282" s="1087"/>
      <c r="GT282" s="1087"/>
      <c r="GU282" s="122"/>
      <c r="HI282" s="991"/>
      <c r="HJ282" s="991"/>
      <c r="HK282" s="991"/>
      <c r="HL282" s="991"/>
      <c r="HM282" s="991"/>
      <c r="HN282" s="991"/>
      <c r="HO282" s="1022"/>
      <c r="HP282" s="1022"/>
      <c r="HQ282" s="991"/>
      <c r="HR282" s="991"/>
      <c r="HS282" s="991"/>
      <c r="HT282" s="991"/>
      <c r="HU282" s="991"/>
      <c r="HV282" s="991"/>
      <c r="HW282" s="991"/>
      <c r="HX282" s="991"/>
      <c r="HY282" s="991"/>
      <c r="HZ282" s="991"/>
      <c r="IA282" s="991"/>
      <c r="IB282" s="1022"/>
      <c r="IC282" s="991"/>
      <c r="ID282" s="991"/>
      <c r="IE282" s="991"/>
      <c r="IF282" s="991"/>
      <c r="IG282" s="991"/>
      <c r="IH282" s="991"/>
      <c r="II282" s="991"/>
      <c r="IJ282" s="991"/>
      <c r="IK282" s="1022"/>
      <c r="IL282" s="991"/>
      <c r="IM282" s="991"/>
      <c r="IN282" s="1022"/>
      <c r="IO282" s="991"/>
      <c r="IP282" s="991"/>
      <c r="IQ282" s="991"/>
      <c r="IR282" s="991"/>
      <c r="IS282" s="991"/>
      <c r="IT282" s="1022"/>
      <c r="IU282" s="991"/>
      <c r="IV282" s="991"/>
      <c r="IW282" s="991"/>
      <c r="IX282" s="991"/>
      <c r="IY282" s="991"/>
      <c r="IZ282" s="991"/>
      <c r="JA282" s="991"/>
      <c r="JB282" s="991"/>
      <c r="JC282" s="991"/>
      <c r="JD282" s="991"/>
      <c r="JE282" s="991"/>
      <c r="JF282" s="991"/>
      <c r="JG282" s="125"/>
      <c r="JH282" s="125"/>
      <c r="JI282" s="125"/>
      <c r="JJ282" s="1050">
        <v>9.43</v>
      </c>
      <c r="JK282" s="1050">
        <v>1.31</v>
      </c>
      <c r="JL282" s="1050">
        <v>2950000</v>
      </c>
      <c r="JM282" s="1039">
        <v>77.5</v>
      </c>
      <c r="JN282" s="1039">
        <v>15.5</v>
      </c>
      <c r="JO282" s="1050">
        <v>1630000</v>
      </c>
      <c r="JP282" s="1016">
        <v>2677.090909090909</v>
      </c>
      <c r="JQ282" s="1051">
        <f>JM282*JP282/100</f>
        <v>2074.7454545454543</v>
      </c>
      <c r="JR282" s="1050">
        <v>2.7</v>
      </c>
      <c r="JS282" s="1050">
        <v>1430000</v>
      </c>
      <c r="JT282" s="1215">
        <f>JN282-JR282</f>
        <v>12.8</v>
      </c>
      <c r="JU282" s="1050">
        <f>JO282-JS282</f>
        <v>200000</v>
      </c>
      <c r="JV282" s="1051">
        <f>JQ282*JN282/100</f>
        <v>321.58554545454541</v>
      </c>
      <c r="JW282" s="1051">
        <f>JR282*JQ282/100</f>
        <v>56.01812727272727</v>
      </c>
      <c r="JX282" s="1051">
        <f>JV282-JW282</f>
        <v>265.56741818181814</v>
      </c>
      <c r="JY282" s="1216">
        <v>10</v>
      </c>
      <c r="JZ282" s="1051">
        <f>JV282/JY282</f>
        <v>32.158554545454543</v>
      </c>
      <c r="KA282" s="1051">
        <f>JW282/JY282</f>
        <v>5.6018127272727272</v>
      </c>
      <c r="KB282" s="1051">
        <f>JQ282/JY282</f>
        <v>207.47454545454542</v>
      </c>
      <c r="KC282" s="1039">
        <v>69.3</v>
      </c>
      <c r="KD282" s="1039">
        <v>94.6</v>
      </c>
      <c r="KE282" s="1050">
        <v>6903</v>
      </c>
      <c r="KF282" s="1050">
        <v>2.77</v>
      </c>
      <c r="KG282" s="1050">
        <v>4425</v>
      </c>
      <c r="KH282" s="1050">
        <v>49.7</v>
      </c>
      <c r="KI282" s="1050">
        <v>2384</v>
      </c>
      <c r="KJ282" s="1050">
        <v>2.98</v>
      </c>
      <c r="KK282" s="1050">
        <v>19504</v>
      </c>
      <c r="KL282" s="1050">
        <v>84.9</v>
      </c>
      <c r="KM282" s="1050">
        <v>3663</v>
      </c>
      <c r="KN282" s="1050">
        <v>83.8</v>
      </c>
      <c r="KO282" s="1050">
        <v>8465</v>
      </c>
      <c r="KP282" s="1039">
        <v>10.9</v>
      </c>
      <c r="KQ282" s="1050">
        <v>12.6</v>
      </c>
      <c r="KR282" s="1050">
        <v>92</v>
      </c>
      <c r="KS282" s="1050">
        <v>7703</v>
      </c>
      <c r="KT282" s="1050">
        <v>96.5</v>
      </c>
      <c r="KU282" s="1050">
        <v>2458</v>
      </c>
      <c r="KV282" s="1050">
        <v>12.1</v>
      </c>
      <c r="KW282" s="1050">
        <v>3079</v>
      </c>
      <c r="KX282" s="1050">
        <v>83.4</v>
      </c>
      <c r="KY282" s="1050">
        <v>13409</v>
      </c>
      <c r="KZ282" s="1050">
        <v>4.04</v>
      </c>
      <c r="LA282" s="1050">
        <v>8038</v>
      </c>
      <c r="LB282" s="1050">
        <v>2.25</v>
      </c>
      <c r="LC282" s="1050">
        <v>7494</v>
      </c>
      <c r="LD282" s="1050">
        <v>17</v>
      </c>
      <c r="LE282" s="125"/>
      <c r="LF282" s="125"/>
      <c r="LG282" s="125"/>
      <c r="LH282" s="125"/>
      <c r="LI282" s="125"/>
      <c r="LJ282" s="125"/>
      <c r="LK282" s="125"/>
      <c r="LL282" s="125"/>
      <c r="LM282" s="125"/>
      <c r="LN282" s="125"/>
      <c r="LO282" s="125"/>
      <c r="LP282" s="125"/>
      <c r="LQ282" s="125"/>
      <c r="LR282" s="175"/>
      <c r="LS282" s="175"/>
      <c r="LT282" s="175"/>
      <c r="LU282" s="175"/>
      <c r="LV282" s="175"/>
      <c r="LW282" s="175"/>
      <c r="LX282" s="175"/>
      <c r="LY282" s="183"/>
      <c r="LZ282" s="183"/>
    </row>
    <row r="283" spans="1:338" ht="14.45" hidden="1" customHeight="1">
      <c r="A283" s="122">
        <v>261</v>
      </c>
      <c r="B283" s="122">
        <f>COUNTIFS($D$3:D283,D283,$F$3:F283,F283)</f>
        <v>1</v>
      </c>
      <c r="C283" s="184">
        <v>11543</v>
      </c>
      <c r="D283" s="398" t="s">
        <v>1875</v>
      </c>
      <c r="E283" s="188" t="s">
        <v>1876</v>
      </c>
      <c r="F283" s="187">
        <v>416102083</v>
      </c>
      <c r="G283" s="125">
        <f>LEFT(H283,4)-CONCATENATE(19,LEFT(F283,2))</f>
        <v>78</v>
      </c>
      <c r="H283" s="398" t="s">
        <v>1877</v>
      </c>
      <c r="I283" s="389" t="s">
        <v>476</v>
      </c>
      <c r="J283" s="504" t="s">
        <v>477</v>
      </c>
      <c r="K283" s="188" t="s">
        <v>478</v>
      </c>
      <c r="L283" s="125">
        <v>7</v>
      </c>
      <c r="M283" s="188">
        <v>3</v>
      </c>
      <c r="N283" s="188" t="s">
        <v>490</v>
      </c>
      <c r="O283" s="125"/>
      <c r="P283" s="125" t="s">
        <v>1686</v>
      </c>
      <c r="Q283" s="997"/>
      <c r="R283" s="997"/>
      <c r="S283" s="188"/>
      <c r="T283" s="632" t="s">
        <v>974</v>
      </c>
      <c r="U283" s="632"/>
      <c r="V283" s="884" t="s">
        <v>1878</v>
      </c>
      <c r="W283" s="535"/>
      <c r="X283" s="557"/>
      <c r="Y283" s="557"/>
      <c r="Z283" s="389"/>
      <c r="AA283" s="125" t="s">
        <v>1508</v>
      </c>
      <c r="AB283" s="125"/>
      <c r="AC283" s="1014">
        <v>2413</v>
      </c>
      <c r="AD283" s="1014">
        <v>16900</v>
      </c>
      <c r="AE283" s="993"/>
      <c r="AF283" s="993"/>
      <c r="AG283" s="1095" t="s">
        <v>1730</v>
      </c>
      <c r="AH283" s="1014">
        <v>1500</v>
      </c>
      <c r="AI283"/>
      <c r="AO283" s="1024">
        <v>23.2</v>
      </c>
      <c r="AP283" s="137">
        <v>6.3</v>
      </c>
      <c r="AQ283" s="138">
        <v>69.900000000000006</v>
      </c>
      <c r="AR283" s="139">
        <f t="shared" si="153"/>
        <v>99.4</v>
      </c>
      <c r="AS283" s="140">
        <f t="shared" si="154"/>
        <v>3.6825396825396823</v>
      </c>
      <c r="AT283" s="141">
        <f t="shared" si="155"/>
        <v>257.40952380952382</v>
      </c>
      <c r="AU283" s="142">
        <f t="shared" si="156"/>
        <v>0.30446194225721784</v>
      </c>
      <c r="AV283" s="143">
        <v>21.761599999999998</v>
      </c>
      <c r="AW283" s="143">
        <f t="shared" si="152"/>
        <v>93.8</v>
      </c>
      <c r="AX283" s="144">
        <v>0.27839999999999998</v>
      </c>
      <c r="AY283" s="143">
        <v>1.2</v>
      </c>
      <c r="AZ283" s="122" t="s">
        <v>487</v>
      </c>
      <c r="BA283" s="146">
        <v>17.100000000000001</v>
      </c>
      <c r="BB283" s="147" t="s">
        <v>487</v>
      </c>
      <c r="BC283" s="158">
        <v>1.5</v>
      </c>
      <c r="BE283" s="122">
        <v>65.5</v>
      </c>
      <c r="BF283" s="122">
        <v>29.6</v>
      </c>
      <c r="BG283" s="233">
        <v>5881.5</v>
      </c>
      <c r="BH283" s="122">
        <v>371</v>
      </c>
      <c r="BI283" s="234">
        <v>1.0900000000000001</v>
      </c>
      <c r="BJ283" s="122">
        <v>57.8</v>
      </c>
      <c r="BK283" s="122">
        <v>42.2</v>
      </c>
      <c r="BL283" s="150">
        <f t="shared" si="157"/>
        <v>1.3696682464454975</v>
      </c>
      <c r="BM283" s="206">
        <v>1.1000000000000001</v>
      </c>
      <c r="BN283" s="153">
        <f t="shared" si="160"/>
        <v>4.7413793103448283</v>
      </c>
      <c r="BO283" s="122" t="s">
        <v>487</v>
      </c>
      <c r="BP283" s="122">
        <v>42</v>
      </c>
      <c r="BQ283" s="147">
        <v>56.8</v>
      </c>
      <c r="BR283" s="158">
        <v>28884</v>
      </c>
      <c r="BS283" s="153">
        <f t="shared" si="158"/>
        <v>67</v>
      </c>
      <c r="BT283" s="158">
        <v>73.5</v>
      </c>
      <c r="BU283" s="158">
        <v>12967</v>
      </c>
      <c r="BV283" s="153">
        <f>100-BT283</f>
        <v>26.5</v>
      </c>
      <c r="BW283" s="1039">
        <f>BY283+CA283+CC283</f>
        <v>6.1992000000000003</v>
      </c>
      <c r="BX283" s="158">
        <v>19</v>
      </c>
      <c r="BY283" s="145">
        <f>BX283*AP283/100</f>
        <v>1.1970000000000001</v>
      </c>
      <c r="BZ283" s="158">
        <v>48</v>
      </c>
      <c r="CA283" s="145">
        <f>BZ283*AP283/100</f>
        <v>3.0239999999999996</v>
      </c>
      <c r="CB283" s="158">
        <v>31.4</v>
      </c>
      <c r="CC283" s="145">
        <f>CB283*AP283/100</f>
        <v>1.9782</v>
      </c>
      <c r="CD283" s="153">
        <v>0.3</v>
      </c>
      <c r="CE283" s="151">
        <v>93.5</v>
      </c>
      <c r="CF283" s="151">
        <v>7138</v>
      </c>
      <c r="CG283" s="151">
        <v>78.3</v>
      </c>
      <c r="CH283" s="151">
        <v>5152</v>
      </c>
      <c r="CI283" s="151">
        <v>40.6</v>
      </c>
      <c r="CJ283" s="151">
        <v>71.2</v>
      </c>
      <c r="CK283" s="151">
        <v>5200</v>
      </c>
      <c r="CL283" s="143">
        <f t="shared" si="159"/>
        <v>0.39583333333333331</v>
      </c>
      <c r="CM283" s="145"/>
      <c r="CN283" s="145"/>
      <c r="CO283" s="145"/>
      <c r="CT283" s="153">
        <v>68.400000000000006</v>
      </c>
      <c r="CU283" s="153">
        <v>11</v>
      </c>
      <c r="CV283" s="153">
        <v>63.2</v>
      </c>
      <c r="CW283" s="145">
        <v>41</v>
      </c>
      <c r="CX283" s="145">
        <v>62.9</v>
      </c>
      <c r="CY283" s="149">
        <v>38.6</v>
      </c>
      <c r="CZ283" s="145">
        <v>0.59</v>
      </c>
      <c r="DA283" s="209">
        <v>5</v>
      </c>
      <c r="DB283" s="122" t="s">
        <v>685</v>
      </c>
      <c r="DC283" s="420"/>
      <c r="DD283" s="239" t="s">
        <v>1879</v>
      </c>
      <c r="DE283" s="125"/>
      <c r="DF283" s="125"/>
      <c r="DG283" s="125"/>
      <c r="DH283" s="414"/>
      <c r="DI283" s="423" t="s">
        <v>515</v>
      </c>
      <c r="DJ283" s="361" t="s">
        <v>485</v>
      </c>
      <c r="DK283" s="166">
        <v>2</v>
      </c>
      <c r="DL283" s="166"/>
      <c r="DM283" s="166" t="s">
        <v>1736</v>
      </c>
      <c r="DN283" s="164">
        <v>1</v>
      </c>
      <c r="DO283" s="166">
        <v>1</v>
      </c>
      <c r="DP283" s="1303">
        <v>43272</v>
      </c>
      <c r="DQ283" s="166"/>
      <c r="DR283" s="165" t="s">
        <v>490</v>
      </c>
      <c r="DS283" s="125" t="s">
        <v>490</v>
      </c>
      <c r="DT283" s="125">
        <v>2264</v>
      </c>
      <c r="DU283" s="125">
        <v>65.900000000000006</v>
      </c>
      <c r="DV283" s="125">
        <v>34.1</v>
      </c>
      <c r="DW283" s="125" t="s">
        <v>490</v>
      </c>
      <c r="DX283" s="125" t="s">
        <v>490</v>
      </c>
      <c r="DY283" s="125" t="s">
        <v>490</v>
      </c>
      <c r="DZ283" s="125" t="s">
        <v>490</v>
      </c>
      <c r="EA283" s="125">
        <v>0</v>
      </c>
      <c r="EC283" s="166">
        <v>0</v>
      </c>
      <c r="ED283" s="166"/>
      <c r="EE283" s="166">
        <v>7</v>
      </c>
      <c r="EF283" s="166">
        <v>10</v>
      </c>
      <c r="EG283" s="166">
        <v>2</v>
      </c>
      <c r="EH283" s="166">
        <v>0</v>
      </c>
      <c r="EI283" s="166">
        <v>167</v>
      </c>
      <c r="EJ283" s="166">
        <v>82</v>
      </c>
      <c r="EK283" s="167">
        <v>29.4</v>
      </c>
      <c r="EL283" s="374">
        <v>1</v>
      </c>
      <c r="EM283" s="166"/>
      <c r="EN283" s="166">
        <v>3</v>
      </c>
      <c r="EO283" s="166">
        <v>2</v>
      </c>
      <c r="EP283" s="242"/>
      <c r="EQ283" s="176"/>
      <c r="ER283" s="1070">
        <v>11543</v>
      </c>
      <c r="ES283" s="560">
        <v>75</v>
      </c>
      <c r="ET283" s="560">
        <v>34678</v>
      </c>
      <c r="EU283" s="560">
        <v>4000</v>
      </c>
      <c r="EV283" s="560">
        <v>42120</v>
      </c>
      <c r="EW283" s="561">
        <v>16799</v>
      </c>
      <c r="EX283" s="562">
        <f>EW283/EU283*EV283/ES283</f>
        <v>2358.5796</v>
      </c>
      <c r="EY283" s="563">
        <f>L283*EX283</f>
        <v>16510.057199999999</v>
      </c>
      <c r="EZ283" s="441"/>
      <c r="FA283" s="175"/>
      <c r="FB283" s="175"/>
      <c r="FC283" s="175"/>
      <c r="FD283" s="564"/>
      <c r="FE283" s="565"/>
      <c r="FF283" s="565"/>
      <c r="FG283" s="566"/>
      <c r="FH283" s="614"/>
      <c r="FI283" s="518"/>
      <c r="FJ283" s="519"/>
      <c r="FK283" s="1017"/>
      <c r="FL283" s="133"/>
      <c r="FM283" s="122"/>
      <c r="FN283" s="213">
        <f>AC283/1000</f>
        <v>2.4129999999999998</v>
      </c>
      <c r="FP283" s="141">
        <f>EW283*100/ET283</f>
        <v>48.442816771440107</v>
      </c>
      <c r="FQ283" s="247">
        <f>EX283/1000</f>
        <v>2.3585796000000001</v>
      </c>
      <c r="FR283" s="133"/>
      <c r="FS283" s="133"/>
      <c r="FW283" s="125">
        <v>0</v>
      </c>
      <c r="FX283" s="125">
        <v>2</v>
      </c>
      <c r="FY283" s="125">
        <v>1</v>
      </c>
      <c r="GA283" s="125">
        <v>0</v>
      </c>
      <c r="GB283" s="415"/>
      <c r="GD283" s="125">
        <v>1</v>
      </c>
      <c r="GE283" s="389" t="s">
        <v>1880</v>
      </c>
      <c r="GF283" s="389" t="s">
        <v>1212</v>
      </c>
      <c r="GJ283" s="1314">
        <f>DATEDIF(DP283,GK283,"m")</f>
        <v>14</v>
      </c>
      <c r="GK283" s="214">
        <v>43700</v>
      </c>
      <c r="GL283" s="1315" t="s">
        <v>1238</v>
      </c>
      <c r="GM283" s="177"/>
      <c r="GN283" s="1147"/>
      <c r="GP283" s="179">
        <v>0.26355665625000002</v>
      </c>
      <c r="GR283" s="991"/>
      <c r="GS283" s="991"/>
      <c r="GT283" s="991"/>
      <c r="GU283" s="122"/>
      <c r="HI283" s="991"/>
      <c r="HJ283" s="991"/>
      <c r="HK283" s="991"/>
      <c r="HL283" s="991"/>
      <c r="HM283" s="991"/>
      <c r="HN283" s="991"/>
      <c r="HO283" s="1022"/>
      <c r="HP283" s="1022"/>
      <c r="HQ283" s="991"/>
      <c r="HR283" s="991"/>
      <c r="HS283" s="991"/>
      <c r="HT283" s="991"/>
      <c r="HU283" s="991"/>
      <c r="HV283" s="991"/>
      <c r="HW283" s="991"/>
      <c r="HX283" s="991"/>
      <c r="HY283" s="991"/>
      <c r="HZ283" s="991"/>
      <c r="IA283" s="991"/>
      <c r="IB283" s="1022"/>
      <c r="IC283" s="991"/>
      <c r="ID283" s="991"/>
      <c r="IE283" s="991"/>
      <c r="IF283" s="991"/>
      <c r="IG283" s="991"/>
      <c r="IH283" s="991"/>
      <c r="II283" s="991"/>
      <c r="IJ283" s="991"/>
      <c r="IK283" s="1022"/>
      <c r="IL283" s="991"/>
      <c r="IM283" s="991"/>
      <c r="IN283" s="1022"/>
      <c r="IO283" s="991"/>
      <c r="IP283" s="991"/>
      <c r="IQ283" s="991"/>
      <c r="IR283" s="991"/>
      <c r="IS283" s="991"/>
      <c r="IT283" s="1022"/>
      <c r="IU283" s="991"/>
      <c r="IV283" s="991"/>
      <c r="IW283" s="991"/>
      <c r="IX283" s="991"/>
      <c r="IY283" s="991"/>
      <c r="IZ283" s="991"/>
      <c r="JA283" s="991"/>
      <c r="JB283" s="991"/>
      <c r="JC283" s="991"/>
      <c r="JD283" s="991"/>
      <c r="JE283" s="991"/>
      <c r="JF283" s="991"/>
      <c r="JG283" s="125"/>
      <c r="JH283" s="125"/>
      <c r="JI283" s="125"/>
      <c r="JJ283" s="993"/>
      <c r="JK283" s="993"/>
      <c r="JL283" s="993"/>
      <c r="JM283" s="993"/>
      <c r="JN283" s="993"/>
      <c r="JO283" s="993"/>
      <c r="JP283" s="993"/>
      <c r="JQ283" s="993"/>
      <c r="JR283" s="993"/>
      <c r="JS283" s="993"/>
      <c r="JT283" s="993"/>
      <c r="JU283" s="993"/>
      <c r="JV283" s="993"/>
      <c r="JW283" s="993"/>
      <c r="JX283" s="993"/>
      <c r="JY283" s="993"/>
      <c r="JZ283" s="993"/>
      <c r="KA283" s="993"/>
      <c r="KB283" s="993"/>
      <c r="KC283" s="993"/>
      <c r="KD283" s="993"/>
      <c r="KE283" s="993"/>
      <c r="KF283" s="993"/>
      <c r="KG283" s="993"/>
      <c r="KH283" s="993"/>
      <c r="KI283" s="993"/>
      <c r="KJ283" s="993"/>
      <c r="KK283" s="993"/>
      <c r="KL283" s="993"/>
      <c r="KM283" s="993"/>
      <c r="KN283" s="993"/>
      <c r="KO283" s="993"/>
      <c r="KP283" s="993"/>
      <c r="KQ283" s="993"/>
      <c r="KR283" s="993"/>
      <c r="KS283" s="993"/>
      <c r="KT283" s="993"/>
      <c r="KU283" s="993"/>
      <c r="KV283" s="993"/>
      <c r="KW283" s="993"/>
      <c r="KX283" s="993"/>
      <c r="KY283" s="993"/>
      <c r="KZ283" s="993"/>
      <c r="LA283" s="993"/>
      <c r="LB283" s="993"/>
      <c r="LC283" s="993"/>
      <c r="LD283" s="993"/>
      <c r="LE283" s="125"/>
      <c r="LF283" s="125"/>
      <c r="LG283" s="125"/>
      <c r="LH283" s="125"/>
      <c r="LI283" s="125"/>
      <c r="LJ283" s="125"/>
      <c r="LK283" s="125"/>
      <c r="LL283" s="125"/>
      <c r="LM283" s="125"/>
      <c r="LN283" s="125"/>
      <c r="LO283" s="125"/>
      <c r="LP283" s="125"/>
      <c r="LQ283" s="125"/>
      <c r="LR283" s="175"/>
      <c r="LS283" s="175"/>
      <c r="LT283" s="175"/>
      <c r="LU283" s="175"/>
      <c r="LV283" s="175"/>
      <c r="LW283" s="175"/>
      <c r="LX283" s="175"/>
      <c r="LY283" s="183"/>
      <c r="LZ283" s="183"/>
    </row>
    <row r="284" spans="1:338" ht="14.45" hidden="1" customHeight="1">
      <c r="A284" s="122">
        <v>7</v>
      </c>
      <c r="B284" s="122">
        <f>COUNTIFS($D$3:D284,D284,$F$3:F284,F284)</f>
        <v>1</v>
      </c>
      <c r="C284" s="184">
        <v>14293</v>
      </c>
      <c r="D284" s="398" t="s">
        <v>1945</v>
      </c>
      <c r="E284" s="188" t="s">
        <v>748</v>
      </c>
      <c r="F284" s="187">
        <v>5904041286</v>
      </c>
      <c r="G284" s="125">
        <f>LEFT(H284,4)-CONCATENATE(IF(LEFT(F284, 2)&lt;MID(H284, 3, 4), 20, 19),LEFT(F284,2))</f>
        <v>62</v>
      </c>
      <c r="H284" s="398" t="s">
        <v>1946</v>
      </c>
      <c r="I284" s="389" t="s">
        <v>1947</v>
      </c>
      <c r="J284" s="504" t="s">
        <v>477</v>
      </c>
      <c r="K284" s="188" t="s">
        <v>478</v>
      </c>
      <c r="L284" s="188">
        <v>13</v>
      </c>
      <c r="M284" s="188" t="s">
        <v>988</v>
      </c>
      <c r="N284" s="188" t="s">
        <v>490</v>
      </c>
      <c r="O284" s="183"/>
      <c r="P284" s="188" t="s">
        <v>1948</v>
      </c>
      <c r="Q284" s="993"/>
      <c r="R284" s="993"/>
      <c r="S284" s="183"/>
      <c r="T284" s="750"/>
      <c r="U284" s="750"/>
      <c r="V284" s="930" t="s">
        <v>1944</v>
      </c>
      <c r="W284" s="750"/>
      <c r="X284" s="931"/>
      <c r="Y284" s="931"/>
      <c r="Z284" s="183"/>
      <c r="AA284" s="125" t="s">
        <v>779</v>
      </c>
      <c r="AB284" s="125"/>
      <c r="AC284" s="1014">
        <v>701</v>
      </c>
      <c r="AD284" s="1014">
        <v>9000</v>
      </c>
      <c r="AE284" s="993"/>
      <c r="AF284" s="993"/>
      <c r="AG284" s="993" t="s">
        <v>507</v>
      </c>
      <c r="AH284" s="1014">
        <v>650</v>
      </c>
      <c r="AI284"/>
      <c r="AJ284"/>
      <c r="AM284"/>
      <c r="AO284" s="1024">
        <v>48</v>
      </c>
      <c r="AP284" s="137">
        <v>46.7</v>
      </c>
      <c r="AQ284" s="138">
        <v>3.5</v>
      </c>
      <c r="AR284" s="139">
        <f t="shared" si="153"/>
        <v>98.2</v>
      </c>
      <c r="AS284" s="140">
        <f t="shared" si="154"/>
        <v>1.0278372591006424</v>
      </c>
      <c r="AT284" s="141">
        <f t="shared" si="155"/>
        <v>3.5974304068522485</v>
      </c>
      <c r="AU284" s="142">
        <f t="shared" si="156"/>
        <v>0.9561752988047808</v>
      </c>
      <c r="AV284" s="143">
        <f>AW284*AO284/100</f>
        <v>42.96</v>
      </c>
      <c r="AW284" s="143">
        <f>98-AY284-(CD284*100/AO284)</f>
        <v>89.5</v>
      </c>
      <c r="AX284" s="144">
        <v>2.89</v>
      </c>
      <c r="AY284" s="143">
        <f>AX284*100/AO284</f>
        <v>6.020833333333333</v>
      </c>
      <c r="AZ284" s="122" t="s">
        <v>487</v>
      </c>
      <c r="BA284" s="204">
        <v>63.8</v>
      </c>
      <c r="BB284" s="147" t="s">
        <v>487</v>
      </c>
      <c r="BC284" s="153">
        <v>0.28000000000000003</v>
      </c>
      <c r="BD284" s="153"/>
      <c r="BE284" s="143"/>
      <c r="BF284" s="143"/>
      <c r="BG284" s="233">
        <v>5830</v>
      </c>
      <c r="BH284" s="233" t="s">
        <v>487</v>
      </c>
      <c r="BI284" s="234" t="s">
        <v>487</v>
      </c>
      <c r="BJ284" s="143">
        <v>46.8</v>
      </c>
      <c r="BK284" s="122">
        <v>53.2</v>
      </c>
      <c r="BL284" s="150">
        <f t="shared" si="157"/>
        <v>0.87969924812030065</v>
      </c>
      <c r="BM284" s="206">
        <v>0.18</v>
      </c>
      <c r="BN284" s="153">
        <f t="shared" si="160"/>
        <v>0.375</v>
      </c>
      <c r="BO284" s="122" t="s">
        <v>487</v>
      </c>
      <c r="BP284" s="143">
        <v>45.8</v>
      </c>
      <c r="BQ284" s="234">
        <v>44.3</v>
      </c>
      <c r="BR284" s="158">
        <v>22448</v>
      </c>
      <c r="BS284" s="153">
        <f t="shared" si="158"/>
        <v>39.9</v>
      </c>
      <c r="BT284" s="158">
        <v>95.8</v>
      </c>
      <c r="BU284" s="158">
        <v>7540</v>
      </c>
      <c r="BV284" s="153">
        <f>100-BT284</f>
        <v>4.2000000000000028</v>
      </c>
      <c r="BW284" s="1039">
        <f>BY284+CA284+CC284</f>
        <v>43.991399999999999</v>
      </c>
      <c r="BX284" s="145">
        <v>13.4</v>
      </c>
      <c r="BY284" s="145">
        <f>BX284*AP284/100</f>
        <v>6.2578000000000005</v>
      </c>
      <c r="BZ284" s="158">
        <v>26.5</v>
      </c>
      <c r="CA284" s="145">
        <f>BZ284*AP284/100</f>
        <v>12.375500000000002</v>
      </c>
      <c r="CB284" s="158">
        <v>54.3</v>
      </c>
      <c r="CC284" s="145">
        <f>CB284*AP284/100</f>
        <v>25.3581</v>
      </c>
      <c r="CD284" s="145">
        <v>1.19</v>
      </c>
      <c r="CE284" s="151">
        <v>98.4</v>
      </c>
      <c r="CF284" s="151">
        <v>5715</v>
      </c>
      <c r="CG284" s="151">
        <v>95.2</v>
      </c>
      <c r="CH284" s="151">
        <v>4452</v>
      </c>
      <c r="CI284" s="151">
        <v>76.2</v>
      </c>
      <c r="CJ284" s="151">
        <v>85.4</v>
      </c>
      <c r="CK284" s="151">
        <v>3788</v>
      </c>
      <c r="CL284" s="143">
        <f t="shared" si="159"/>
        <v>0.50566037735849056</v>
      </c>
      <c r="CM284" s="145">
        <v>4.0999999999999996</v>
      </c>
      <c r="CN284" s="145">
        <v>0.97</v>
      </c>
      <c r="CO284" s="145">
        <v>13.4</v>
      </c>
      <c r="CP284" s="153"/>
      <c r="CQ284" s="143"/>
      <c r="CR284" s="143"/>
      <c r="CS284" s="135"/>
      <c r="CT284" s="145"/>
      <c r="CU284" s="236"/>
      <c r="CV284" s="236"/>
      <c r="CW284" s="145"/>
      <c r="CX284" s="145"/>
      <c r="CZ284" s="145"/>
      <c r="DA284" s="209"/>
      <c r="DB284" s="237" t="s">
        <v>600</v>
      </c>
      <c r="DC284" s="238"/>
      <c r="DD284" s="239" t="s">
        <v>1949</v>
      </c>
      <c r="DE284" s="125"/>
      <c r="DF284" s="125"/>
      <c r="DG284" s="125"/>
      <c r="DH284" s="414"/>
      <c r="DI284" s="125" t="s">
        <v>489</v>
      </c>
      <c r="DJ284" s="240" t="s">
        <v>1727</v>
      </c>
      <c r="DK284" s="166">
        <v>2</v>
      </c>
      <c r="DL284" s="166"/>
      <c r="DM284" s="166"/>
      <c r="DN284" s="164">
        <v>0</v>
      </c>
      <c r="DO284" s="166">
        <v>1</v>
      </c>
      <c r="DP284" s="1303">
        <v>43154</v>
      </c>
      <c r="DQ284" s="166"/>
      <c r="DR284" s="165">
        <v>1.4</v>
      </c>
      <c r="DS284" s="125">
        <v>2.9</v>
      </c>
      <c r="DT284" s="125">
        <v>2613</v>
      </c>
      <c r="DU284" s="125">
        <v>30.6</v>
      </c>
      <c r="DV284" s="125">
        <v>69.400000000000006</v>
      </c>
      <c r="DW284" s="125" t="s">
        <v>1950</v>
      </c>
      <c r="DX284" s="125"/>
      <c r="DY284" s="125"/>
      <c r="DZ284" s="125"/>
      <c r="EA284" s="125">
        <v>0</v>
      </c>
      <c r="EC284" s="242"/>
      <c r="ED284" s="242"/>
      <c r="EE284" s="166">
        <v>13</v>
      </c>
      <c r="EF284" s="166"/>
      <c r="EG284" s="166"/>
      <c r="EH284" s="242"/>
      <c r="EI284" s="242"/>
      <c r="EJ284" s="242"/>
      <c r="EK284" s="242"/>
      <c r="EL284" s="242"/>
      <c r="EM284" s="166"/>
      <c r="EN284" s="242"/>
      <c r="EO284" s="242"/>
      <c r="EP284" s="242"/>
      <c r="EQ284" s="176"/>
      <c r="ER284" s="1070">
        <v>14293</v>
      </c>
      <c r="ES284" s="560">
        <v>75</v>
      </c>
      <c r="ET284" s="560">
        <v>184378</v>
      </c>
      <c r="EU284" s="560">
        <v>4000</v>
      </c>
      <c r="EV284" s="560">
        <v>39780</v>
      </c>
      <c r="EW284" s="561">
        <v>5749</v>
      </c>
      <c r="EX284" s="562">
        <f>EW284/EU284*EV284/ES284</f>
        <v>762.31740000000002</v>
      </c>
      <c r="EY284" s="563">
        <f>L284*EX284</f>
        <v>9910.1262000000006</v>
      </c>
      <c r="EZ284" s="441"/>
      <c r="FA284" s="175"/>
      <c r="FB284" s="175"/>
      <c r="FC284" s="175"/>
      <c r="FD284" s="564"/>
      <c r="FE284" s="565"/>
      <c r="FF284" s="565"/>
      <c r="FG284" s="566"/>
      <c r="FH284" s="614"/>
      <c r="FI284" s="518"/>
      <c r="FJ284" s="519"/>
      <c r="FK284" s="1017"/>
      <c r="FL284" s="133"/>
      <c r="FM284" s="122"/>
      <c r="FN284" s="213">
        <f>AC284/1000</f>
        <v>0.70099999999999996</v>
      </c>
      <c r="FP284" s="141">
        <f>EW284*100/ET284</f>
        <v>3.1180509605267441</v>
      </c>
      <c r="FQ284" s="247">
        <f>EX284/1000</f>
        <v>0.76231740000000003</v>
      </c>
      <c r="FR284" s="170"/>
      <c r="FS284" s="133"/>
      <c r="GF284" s="175"/>
      <c r="GJ284" s="1314">
        <f>DATEDIF(DP284,GK284,"m")</f>
        <v>34</v>
      </c>
      <c r="GK284" s="214">
        <v>44210</v>
      </c>
      <c r="GL284" s="1315" t="s">
        <v>1238</v>
      </c>
      <c r="GM284" s="177"/>
      <c r="GN284" s="1147"/>
      <c r="GR284" s="991"/>
      <c r="GS284" s="991"/>
      <c r="GT284" s="991"/>
      <c r="HI284" s="991"/>
      <c r="HJ284" s="991"/>
      <c r="HK284" s="991"/>
      <c r="HL284" s="991"/>
      <c r="HM284" s="991"/>
      <c r="HN284" s="991"/>
      <c r="HO284" s="1022"/>
      <c r="HP284" s="1022"/>
      <c r="HQ284" s="991"/>
      <c r="HR284" s="991"/>
      <c r="HS284" s="991"/>
      <c r="HT284" s="991"/>
      <c r="HU284" s="991"/>
      <c r="HV284" s="991"/>
      <c r="HW284" s="991"/>
      <c r="HX284" s="991"/>
      <c r="HY284" s="991"/>
      <c r="HZ284" s="991"/>
      <c r="IA284" s="991"/>
      <c r="IB284" s="1022"/>
      <c r="IC284" s="991"/>
      <c r="ID284" s="991"/>
      <c r="IE284" s="991"/>
      <c r="IF284" s="991"/>
      <c r="IG284" s="991"/>
      <c r="IH284" s="991"/>
      <c r="II284" s="991"/>
      <c r="IJ284" s="991"/>
      <c r="IK284" s="1022"/>
      <c r="IL284" s="991"/>
      <c r="IM284" s="991"/>
      <c r="IN284" s="1022"/>
      <c r="IO284" s="991"/>
      <c r="IP284" s="991"/>
      <c r="IQ284" s="991"/>
      <c r="IR284" s="991"/>
      <c r="IS284" s="991"/>
      <c r="IT284" s="1022"/>
      <c r="IU284" s="991"/>
      <c r="IV284" s="991"/>
      <c r="IW284" s="991"/>
      <c r="IX284" s="991"/>
      <c r="IY284" s="991"/>
      <c r="IZ284" s="991"/>
      <c r="JA284" s="991"/>
      <c r="JB284" s="991"/>
      <c r="JC284" s="991"/>
      <c r="JD284" s="991"/>
      <c r="JE284" s="991"/>
      <c r="JF284" s="991"/>
      <c r="JG284" s="125"/>
      <c r="JH284" s="125"/>
      <c r="JI284" s="125"/>
      <c r="JJ284" s="993"/>
      <c r="JK284" s="993"/>
      <c r="JL284" s="993"/>
      <c r="JM284" s="993"/>
      <c r="JN284" s="993"/>
      <c r="JO284" s="993"/>
      <c r="JP284" s="993"/>
      <c r="JQ284" s="993"/>
      <c r="JR284" s="993"/>
      <c r="JS284" s="993"/>
      <c r="JT284" s="993"/>
      <c r="JU284" s="993"/>
      <c r="JV284" s="993"/>
      <c r="JW284" s="993"/>
      <c r="JX284" s="993"/>
      <c r="JY284" s="993"/>
      <c r="JZ284" s="993"/>
      <c r="KA284" s="993"/>
      <c r="KB284" s="993"/>
      <c r="KC284" s="993"/>
      <c r="KD284" s="993"/>
      <c r="KE284" s="993"/>
      <c r="KF284" s="993"/>
      <c r="KG284" s="993"/>
      <c r="KH284" s="993"/>
      <c r="KI284" s="993"/>
      <c r="KJ284" s="993"/>
      <c r="KK284" s="993"/>
      <c r="KL284" s="993"/>
      <c r="KM284" s="993"/>
      <c r="KN284" s="993"/>
      <c r="KO284" s="993"/>
      <c r="KP284" s="993"/>
      <c r="KQ284" s="993"/>
      <c r="KR284" s="993"/>
      <c r="KS284" s="993"/>
      <c r="KT284" s="993"/>
      <c r="KU284" s="993"/>
      <c r="KV284" s="993"/>
      <c r="KW284" s="993"/>
      <c r="KX284" s="993"/>
      <c r="KY284" s="993"/>
      <c r="KZ284" s="993"/>
      <c r="LA284" s="993"/>
      <c r="LB284" s="993"/>
      <c r="LC284" s="993"/>
      <c r="LD284" s="993"/>
      <c r="LE284" s="125"/>
      <c r="LF284" s="175"/>
      <c r="LG284" s="175"/>
      <c r="LH284" s="175"/>
      <c r="LI284" s="175"/>
      <c r="LJ284" s="175"/>
      <c r="LK284" s="175"/>
      <c r="LL284" s="175"/>
      <c r="LM284" s="175"/>
      <c r="LN284" s="175"/>
      <c r="LO284" s="175"/>
      <c r="LP284" s="175"/>
      <c r="LQ284" s="175"/>
      <c r="LR284" s="175"/>
      <c r="LS284" s="175"/>
      <c r="LT284" s="175"/>
      <c r="LU284" s="175"/>
      <c r="LV284" s="175"/>
      <c r="LW284" s="175"/>
      <c r="LX284" s="175"/>
      <c r="LY284" s="183"/>
      <c r="LZ284" s="183"/>
    </row>
    <row r="285" spans="1:338" s="1351" customFormat="1" ht="14.45" customHeight="1">
      <c r="A285" s="209">
        <v>88</v>
      </c>
      <c r="B285" s="209">
        <f>COUNTIFS($D$3:D285,D285,$F$3:F285,F285)</f>
        <v>1</v>
      </c>
      <c r="C285" s="532">
        <v>8455</v>
      </c>
      <c r="D285" s="532" t="s">
        <v>2028</v>
      </c>
      <c r="E285" s="164" t="s">
        <v>499</v>
      </c>
      <c r="F285" s="1339">
        <v>360514451</v>
      </c>
      <c r="G285" s="164">
        <f>LEFT(H285,4)-CONCATENATE(IF(LEFT(F285, 2)&lt;MID(H285, 3, 4), 20, 19),LEFT(F285,2))</f>
        <v>82</v>
      </c>
      <c r="H285" s="532" t="s">
        <v>2029</v>
      </c>
      <c r="I285" s="1340" t="s">
        <v>1721</v>
      </c>
      <c r="J285" s="1341" t="s">
        <v>1501</v>
      </c>
      <c r="K285" s="878" t="s">
        <v>478</v>
      </c>
      <c r="L285" s="164">
        <v>7</v>
      </c>
      <c r="M285" s="164" t="s">
        <v>881</v>
      </c>
      <c r="N285" s="164" t="s">
        <v>513</v>
      </c>
      <c r="O285" s="125"/>
      <c r="P285" s="188" t="s">
        <v>882</v>
      </c>
      <c r="Q285" s="991"/>
      <c r="R285" s="991"/>
      <c r="S285" s="608" t="s">
        <v>598</v>
      </c>
      <c r="T285" s="573" t="s">
        <v>523</v>
      </c>
      <c r="U285" s="574" t="s">
        <v>484</v>
      </c>
      <c r="V285" s="609" t="s">
        <v>599</v>
      </c>
      <c r="W285" s="530" t="s">
        <v>506</v>
      </c>
      <c r="X285" s="573"/>
      <c r="Y285" s="573"/>
      <c r="Z285" s="750"/>
      <c r="AA285" s="573"/>
      <c r="AB285" s="125"/>
      <c r="AC285" s="991"/>
      <c r="AD285" s="991"/>
      <c r="AE285" s="991"/>
      <c r="AF285" s="991"/>
      <c r="AG285" s="1018" t="s">
        <v>1502</v>
      </c>
      <c r="AH285" s="1009"/>
      <c r="AI285" s="122"/>
      <c r="AJ285" s="122"/>
      <c r="AK285" s="232"/>
      <c r="AL285" s="122"/>
      <c r="AM285" s="122"/>
      <c r="AN285" s="122"/>
      <c r="AO285" s="1024">
        <v>22.3</v>
      </c>
      <c r="AP285" s="137">
        <v>59.4</v>
      </c>
      <c r="AQ285" s="138">
        <v>18</v>
      </c>
      <c r="AR285" s="139">
        <f t="shared" si="153"/>
        <v>99.7</v>
      </c>
      <c r="AS285" s="140">
        <f t="shared" si="154"/>
        <v>0.37542087542087543</v>
      </c>
      <c r="AT285" s="141">
        <f t="shared" si="155"/>
        <v>6.7575757575757578</v>
      </c>
      <c r="AU285" s="142">
        <f t="shared" si="156"/>
        <v>0.28811369509043927</v>
      </c>
      <c r="AV285" s="145">
        <f>AW285*AO285/100</f>
        <v>20.027630000000002</v>
      </c>
      <c r="AW285" s="143">
        <f>95-AY285</f>
        <v>89.81</v>
      </c>
      <c r="AX285" s="144">
        <v>1.0068600000000001</v>
      </c>
      <c r="AY285" s="143">
        <v>5.19</v>
      </c>
      <c r="AZ285" s="149" t="s">
        <v>487</v>
      </c>
      <c r="BA285" s="204">
        <v>3</v>
      </c>
      <c r="BB285" s="205">
        <v>1.9E-2</v>
      </c>
      <c r="BC285" s="320"/>
      <c r="BD285" s="158"/>
      <c r="BE285" s="122"/>
      <c r="BF285" s="122"/>
      <c r="BG285" s="145"/>
      <c r="BH285" s="135">
        <v>392.06666666666666</v>
      </c>
      <c r="BI285" s="234">
        <v>0.68</v>
      </c>
      <c r="BJ285" s="122">
        <v>44.1</v>
      </c>
      <c r="BK285" s="122">
        <v>55.9</v>
      </c>
      <c r="BL285" s="150">
        <f t="shared" si="157"/>
        <v>0.78890876565295176</v>
      </c>
      <c r="BM285" s="206">
        <v>0.16</v>
      </c>
      <c r="BN285" s="153">
        <f t="shared" si="160"/>
        <v>0.71748878923766812</v>
      </c>
      <c r="BO285" s="149" t="s">
        <v>487</v>
      </c>
      <c r="BP285" s="122"/>
      <c r="BQ285" s="147"/>
      <c r="BR285" s="174">
        <v>11559.920634920634</v>
      </c>
      <c r="BS285" s="153">
        <f t="shared" si="158"/>
        <v>47.78</v>
      </c>
      <c r="BT285" s="145">
        <v>91.5</v>
      </c>
      <c r="BU285" s="174">
        <v>9595.9459459459449</v>
      </c>
      <c r="BV285" s="145">
        <v>8.5</v>
      </c>
      <c r="BW285" s="1020">
        <v>41.68</v>
      </c>
      <c r="BX285" s="145">
        <v>6.48</v>
      </c>
      <c r="BY285" s="145">
        <v>3.08</v>
      </c>
      <c r="BZ285" s="145">
        <v>41.3</v>
      </c>
      <c r="CA285" s="145">
        <v>19.600000000000001</v>
      </c>
      <c r="CB285" s="145">
        <v>40</v>
      </c>
      <c r="CC285" s="145">
        <v>19</v>
      </c>
      <c r="CD285" s="145">
        <v>0.37</v>
      </c>
      <c r="CE285" s="122"/>
      <c r="CF285" s="122"/>
      <c r="CG285" s="122"/>
      <c r="CH285" s="122"/>
      <c r="CI285" s="122"/>
      <c r="CJ285" s="122">
        <v>53.5</v>
      </c>
      <c r="CK285" s="135">
        <v>4013.0136986301372</v>
      </c>
      <c r="CL285" s="157">
        <f t="shared" si="159"/>
        <v>0.15690072639225183</v>
      </c>
      <c r="CM285" s="145"/>
      <c r="CN285" s="145"/>
      <c r="CO285" s="145"/>
      <c r="CP285" s="158"/>
      <c r="CQ285" s="122"/>
      <c r="CR285" s="122"/>
      <c r="CS285" s="122"/>
      <c r="CT285" s="145"/>
      <c r="CU285" s="236"/>
      <c r="CV285" s="236"/>
      <c r="CW285" s="145"/>
      <c r="CX285" s="145"/>
      <c r="CY285" s="209"/>
      <c r="CZ285" s="145"/>
      <c r="DA285" s="209">
        <v>4</v>
      </c>
      <c r="DB285" s="158" t="s">
        <v>488</v>
      </c>
      <c r="DC285" s="159"/>
      <c r="DD285" s="159"/>
      <c r="DE285" s="125"/>
      <c r="DF285" s="125"/>
      <c r="DG285" s="125"/>
      <c r="DH285" s="414"/>
      <c r="DI285" s="1342" t="s">
        <v>489</v>
      </c>
      <c r="DJ285" s="1357" t="s">
        <v>2020</v>
      </c>
      <c r="DK285" s="166">
        <v>2</v>
      </c>
      <c r="DL285" s="166"/>
      <c r="DM285" s="166"/>
      <c r="DN285" s="164">
        <v>0</v>
      </c>
      <c r="DO285" s="166">
        <v>1</v>
      </c>
      <c r="DP285" s="1354">
        <v>37175</v>
      </c>
      <c r="DQ285" s="166"/>
      <c r="DR285" s="165" t="s">
        <v>490</v>
      </c>
      <c r="DS285" s="125" t="s">
        <v>490</v>
      </c>
      <c r="DT285" s="125">
        <v>376</v>
      </c>
      <c r="DU285" s="125">
        <v>27.7</v>
      </c>
      <c r="DV285" s="125">
        <v>72.3</v>
      </c>
      <c r="DW285" s="125" t="s">
        <v>490</v>
      </c>
      <c r="DX285" s="125" t="s">
        <v>490</v>
      </c>
      <c r="DY285" s="125" t="s">
        <v>490</v>
      </c>
      <c r="DZ285" s="125" t="s">
        <v>490</v>
      </c>
      <c r="EA285" s="125">
        <v>0</v>
      </c>
      <c r="EB285" s="122"/>
      <c r="EC285" s="166"/>
      <c r="ED285" s="166" t="s">
        <v>881</v>
      </c>
      <c r="EE285" s="166">
        <v>7</v>
      </c>
      <c r="EF285" s="166"/>
      <c r="EG285" s="166">
        <v>2</v>
      </c>
      <c r="EH285" s="166">
        <v>0</v>
      </c>
      <c r="EI285" s="166">
        <v>168</v>
      </c>
      <c r="EJ285" s="166">
        <v>81</v>
      </c>
      <c r="EK285" s="167">
        <f>EJ285/(EI285*EI285*0.01*0.01)</f>
        <v>28.698979591836736</v>
      </c>
      <c r="EL285" s="166">
        <v>2</v>
      </c>
      <c r="EM285" s="1345">
        <v>43223</v>
      </c>
      <c r="EN285" s="166" t="s">
        <v>490</v>
      </c>
      <c r="EO285" s="166" t="s">
        <v>490</v>
      </c>
      <c r="EP285" s="166" t="s">
        <v>490</v>
      </c>
      <c r="EQ285" s="1388"/>
      <c r="ER285" s="1067">
        <v>8455</v>
      </c>
      <c r="ES285" s="611">
        <v>75</v>
      </c>
      <c r="ET285" s="611">
        <v>8322</v>
      </c>
      <c r="EU285" s="611">
        <v>2</v>
      </c>
      <c r="EV285" s="600">
        <v>221.92</v>
      </c>
      <c r="EW285" s="612">
        <v>3251</v>
      </c>
      <c r="EX285" s="613">
        <v>86.693333333333328</v>
      </c>
      <c r="EY285" s="563">
        <v>606.85333333333324</v>
      </c>
      <c r="EZ285" s="441"/>
      <c r="FA285" s="175"/>
      <c r="FB285" s="175"/>
      <c r="FC285" s="175"/>
      <c r="FD285" s="564"/>
      <c r="FE285" s="565"/>
      <c r="FF285" s="565"/>
      <c r="FG285" s="566"/>
      <c r="FH285" s="614"/>
      <c r="FI285" s="518"/>
      <c r="FJ285" s="519">
        <v>376</v>
      </c>
      <c r="FK285" s="1017"/>
      <c r="FL285" s="133"/>
      <c r="FM285" s="172">
        <v>39.065128574861809</v>
      </c>
      <c r="FN285" s="213">
        <f>EX285/1000</f>
        <v>8.6693333333333331E-2</v>
      </c>
      <c r="FO285" s="133"/>
      <c r="FP285" s="172">
        <v>39.065128574861809</v>
      </c>
      <c r="FQ285" s="213">
        <v>8.6693333333333331E-2</v>
      </c>
      <c r="FR285" s="222">
        <f>DT285/EX285</f>
        <v>4.337127037834513</v>
      </c>
      <c r="FS285" s="135">
        <v>120</v>
      </c>
      <c r="FT285" s="223"/>
      <c r="FU285" s="223" t="s">
        <v>2030</v>
      </c>
      <c r="FV285" s="223"/>
      <c r="FW285" s="125"/>
      <c r="FX285" s="125"/>
      <c r="FY285" s="125"/>
      <c r="FZ285" s="175"/>
      <c r="GA285" s="175"/>
      <c r="GB285" s="175"/>
      <c r="GC285" s="175"/>
      <c r="GD285" s="125"/>
      <c r="GE285" s="175"/>
      <c r="GF285" s="175"/>
      <c r="GG285" s="125"/>
      <c r="GH285" s="175"/>
      <c r="GI285" s="175"/>
      <c r="GJ285" s="1346">
        <f>DATEDIF(EM285,GK285,"m")</f>
        <v>0</v>
      </c>
      <c r="GK285" s="214">
        <v>43223</v>
      </c>
      <c r="GL285" s="1347" t="s">
        <v>1958</v>
      </c>
      <c r="GM285" s="1348"/>
      <c r="GN285" s="1147"/>
      <c r="GO285" s="125"/>
      <c r="GP285" s="179">
        <v>0.33406104166356171</v>
      </c>
      <c r="GQ285" s="125"/>
      <c r="GR285" s="991"/>
      <c r="GS285" s="991"/>
      <c r="GT285" s="991"/>
      <c r="GU285" s="133"/>
      <c r="GV285" s="125"/>
      <c r="GW285" s="125"/>
      <c r="GX285" s="125"/>
      <c r="GY285" s="125"/>
      <c r="GZ285" s="125"/>
      <c r="HA285" s="125"/>
      <c r="HB285" s="125"/>
      <c r="HC285" s="125"/>
      <c r="HD285" s="125"/>
      <c r="HE285" s="125"/>
      <c r="HF285" s="125"/>
      <c r="HG285" s="125"/>
      <c r="HH285" s="125"/>
      <c r="HI285" s="991"/>
      <c r="HJ285" s="991"/>
      <c r="HK285" s="991"/>
      <c r="HL285" s="991"/>
      <c r="HM285" s="991"/>
      <c r="HN285" s="991"/>
      <c r="HO285" s="1022"/>
      <c r="HP285" s="1022"/>
      <c r="HQ285" s="991"/>
      <c r="HR285" s="991"/>
      <c r="HS285" s="991"/>
      <c r="HT285" s="991"/>
      <c r="HU285" s="991"/>
      <c r="HV285" s="991"/>
      <c r="HW285" s="991"/>
      <c r="HX285" s="991"/>
      <c r="HY285" s="991"/>
      <c r="HZ285" s="991"/>
      <c r="IA285" s="991"/>
      <c r="IB285" s="1022"/>
      <c r="IC285" s="991"/>
      <c r="ID285" s="991"/>
      <c r="IE285" s="991"/>
      <c r="IF285" s="991"/>
      <c r="IG285" s="991"/>
      <c r="IH285" s="991"/>
      <c r="II285" s="991"/>
      <c r="IJ285" s="991"/>
      <c r="IK285" s="1022"/>
      <c r="IL285" s="991"/>
      <c r="IM285" s="991"/>
      <c r="IN285" s="1022"/>
      <c r="IO285" s="991"/>
      <c r="IP285" s="991"/>
      <c r="IQ285" s="991"/>
      <c r="IR285" s="991"/>
      <c r="IS285" s="991"/>
      <c r="IT285" s="1022"/>
      <c r="IU285" s="991"/>
      <c r="IV285" s="991"/>
      <c r="IW285" s="991"/>
      <c r="IX285" s="991"/>
      <c r="IY285" s="991"/>
      <c r="IZ285" s="991"/>
      <c r="JA285" s="991"/>
      <c r="JB285" s="991"/>
      <c r="JC285" s="991"/>
      <c r="JD285" s="991"/>
      <c r="JE285" s="991"/>
      <c r="JF285" s="991"/>
      <c r="JG285" s="1342" t="s">
        <v>2059</v>
      </c>
      <c r="JH285" s="1349" t="s">
        <v>2114</v>
      </c>
      <c r="JI285" s="1458">
        <v>3</v>
      </c>
      <c r="JJ285" s="993"/>
      <c r="JK285" s="993"/>
      <c r="JL285" s="993"/>
      <c r="JM285" s="993"/>
      <c r="JN285" s="993"/>
      <c r="JO285" s="993"/>
      <c r="JP285" s="993"/>
      <c r="JQ285" s="993"/>
      <c r="JR285" s="993"/>
      <c r="JS285" s="993"/>
      <c r="JT285" s="993"/>
      <c r="JU285" s="993"/>
      <c r="JV285" s="993"/>
      <c r="JW285" s="993"/>
      <c r="JX285" s="993"/>
      <c r="JY285" s="993"/>
      <c r="JZ285" s="993"/>
      <c r="KA285" s="993"/>
      <c r="KB285" s="993"/>
      <c r="KC285" s="993"/>
      <c r="KD285" s="993"/>
      <c r="KE285" s="993"/>
      <c r="KF285" s="993"/>
      <c r="KG285" s="993"/>
      <c r="KH285" s="993"/>
      <c r="KI285" s="993"/>
      <c r="KJ285" s="993"/>
      <c r="KK285" s="993"/>
      <c r="KL285" s="993"/>
      <c r="KM285" s="993"/>
      <c r="KN285" s="993"/>
      <c r="KO285" s="993"/>
      <c r="KP285" s="993"/>
      <c r="KQ285" s="993"/>
      <c r="KR285" s="993"/>
      <c r="KS285" s="993"/>
      <c r="KT285" s="993"/>
      <c r="KU285" s="993"/>
      <c r="KV285" s="993"/>
      <c r="KW285" s="993"/>
      <c r="KX285" s="993"/>
      <c r="KY285" s="993"/>
      <c r="KZ285" s="993"/>
      <c r="LA285" s="993"/>
      <c r="LB285" s="993"/>
      <c r="LC285" s="993"/>
      <c r="LD285" s="993"/>
      <c r="LE285" s="164">
        <v>1</v>
      </c>
      <c r="LF285" s="1380" t="s">
        <v>2085</v>
      </c>
      <c r="LG285" s="1380" t="s">
        <v>2113</v>
      </c>
      <c r="LH285" s="1380" t="s">
        <v>484</v>
      </c>
      <c r="LI285" s="1352">
        <v>203.9</v>
      </c>
      <c r="LJ285" s="1380">
        <v>8</v>
      </c>
      <c r="LK285" s="1380" t="s">
        <v>484</v>
      </c>
      <c r="LL285" s="1380" t="s">
        <v>2107</v>
      </c>
      <c r="LM285" s="1380">
        <v>0</v>
      </c>
      <c r="LN285" s="1352">
        <v>23.6</v>
      </c>
      <c r="LO285" s="1380" t="s">
        <v>484</v>
      </c>
      <c r="LP285" s="1380" t="s">
        <v>484</v>
      </c>
      <c r="LQ285" s="1380">
        <v>0</v>
      </c>
      <c r="LR285" s="1380">
        <v>0</v>
      </c>
      <c r="LS285" s="1380" t="s">
        <v>484</v>
      </c>
      <c r="LT285" s="1352">
        <v>8.9</v>
      </c>
      <c r="LU285" s="1380">
        <v>2</v>
      </c>
      <c r="LV285" s="1380">
        <v>1.9</v>
      </c>
      <c r="LW285" s="1380" t="s">
        <v>484</v>
      </c>
      <c r="LX285" s="1380" t="s">
        <v>2085</v>
      </c>
      <c r="LY285" s="1380" t="s">
        <v>2085</v>
      </c>
      <c r="LZ285" s="1380" t="s">
        <v>2085</v>
      </c>
    </row>
    <row r="286" spans="1:338" s="1351" customFormat="1" ht="14.45" customHeight="1">
      <c r="A286" s="209">
        <v>183</v>
      </c>
      <c r="B286" s="209">
        <f>COUNTIFS($D$3:D286,D286,$F$3:F286,F286)</f>
        <v>1</v>
      </c>
      <c r="C286" s="1338">
        <v>10839</v>
      </c>
      <c r="D286" s="532" t="s">
        <v>2047</v>
      </c>
      <c r="E286" s="164" t="s">
        <v>877</v>
      </c>
      <c r="F286" s="1339">
        <v>385828463</v>
      </c>
      <c r="G286" s="164">
        <f>LEFT(H286,4)-CONCATENATE(IF(LEFT(F286, 2)&lt;MID(H286, 3, 4), 20, 19),LEFT(F286,2))</f>
        <v>81</v>
      </c>
      <c r="H286" s="532" t="s">
        <v>2048</v>
      </c>
      <c r="I286" s="1385" t="s">
        <v>2049</v>
      </c>
      <c r="J286" s="1341" t="s">
        <v>1501</v>
      </c>
      <c r="K286" s="164" t="s">
        <v>478</v>
      </c>
      <c r="L286" s="164">
        <v>4</v>
      </c>
      <c r="M286" s="164">
        <v>10</v>
      </c>
      <c r="N286" s="164" t="s">
        <v>684</v>
      </c>
      <c r="O286" s="125"/>
      <c r="P286" s="125" t="s">
        <v>765</v>
      </c>
      <c r="Q286" s="997"/>
      <c r="R286" s="997"/>
      <c r="S286" s="535"/>
      <c r="T286" s="535"/>
      <c r="U286" s="535"/>
      <c r="V286" s="763" t="s">
        <v>1183</v>
      </c>
      <c r="W286" s="750"/>
      <c r="X286" s="535"/>
      <c r="Y286" s="547"/>
      <c r="Z286" s="415"/>
      <c r="AA286" s="125" t="s">
        <v>965</v>
      </c>
      <c r="AB286" s="125"/>
      <c r="AC286" s="1100">
        <v>586</v>
      </c>
      <c r="AD286" s="1014">
        <v>2300</v>
      </c>
      <c r="AE286" s="991"/>
      <c r="AF286" s="991"/>
      <c r="AG286" s="1018" t="s">
        <v>1502</v>
      </c>
      <c r="AH286" s="1014">
        <v>300</v>
      </c>
      <c r="AI286"/>
      <c r="AJ286" s="122"/>
      <c r="AK286" s="232"/>
      <c r="AL286" s="122"/>
      <c r="AM286" s="122"/>
      <c r="AN286" s="122"/>
      <c r="AO286" s="1024">
        <v>48</v>
      </c>
      <c r="AP286" s="137">
        <v>34.700000000000003</v>
      </c>
      <c r="AQ286" s="138">
        <v>15.4</v>
      </c>
      <c r="AR286" s="139">
        <f t="shared" si="153"/>
        <v>98.100000000000009</v>
      </c>
      <c r="AS286" s="140">
        <f t="shared" si="154"/>
        <v>1.3832853025936598</v>
      </c>
      <c r="AT286" s="141">
        <f t="shared" si="155"/>
        <v>21.30259365994236</v>
      </c>
      <c r="AU286" s="142">
        <f t="shared" si="156"/>
        <v>0.95808383233532934</v>
      </c>
      <c r="AV286" s="143">
        <v>43.632000000000005</v>
      </c>
      <c r="AW286" s="143">
        <f>95-AY286</f>
        <v>90.9</v>
      </c>
      <c r="AX286" s="144">
        <v>1.9679999999999997</v>
      </c>
      <c r="AY286" s="143">
        <v>4.0999999999999996</v>
      </c>
      <c r="AZ286" s="122" t="s">
        <v>487</v>
      </c>
      <c r="BA286" s="204"/>
      <c r="BB286" s="147" t="s">
        <v>487</v>
      </c>
      <c r="BC286" s="158">
        <v>0.45</v>
      </c>
      <c r="BD286" s="158"/>
      <c r="BE286" s="122"/>
      <c r="BF286" s="122"/>
      <c r="BG286" s="233">
        <v>6998.125</v>
      </c>
      <c r="BH286" s="122" t="s">
        <v>487</v>
      </c>
      <c r="BI286" s="234" t="s">
        <v>487</v>
      </c>
      <c r="BJ286" s="122">
        <v>56.7</v>
      </c>
      <c r="BK286" s="122">
        <v>43.3</v>
      </c>
      <c r="BL286" s="150">
        <f t="shared" si="157"/>
        <v>1.3094688221709008</v>
      </c>
      <c r="BM286" s="206">
        <v>1.5</v>
      </c>
      <c r="BN286" s="153">
        <f t="shared" si="160"/>
        <v>3.125</v>
      </c>
      <c r="BO286" s="122" t="s">
        <v>487</v>
      </c>
      <c r="BP286" s="143">
        <v>32.553191489361701</v>
      </c>
      <c r="BQ286" s="147">
        <v>57.2</v>
      </c>
      <c r="BR286" s="233">
        <v>24392</v>
      </c>
      <c r="BS286" s="153">
        <f t="shared" si="158"/>
        <v>49.6</v>
      </c>
      <c r="BT286" s="158">
        <v>82.4</v>
      </c>
      <c r="BU286" s="158">
        <v>7381</v>
      </c>
      <c r="BV286" s="153">
        <f>100-BT286</f>
        <v>17.599999999999994</v>
      </c>
      <c r="BW286" s="1039">
        <f>BY286+CA286+CC286</f>
        <v>33.763100000000009</v>
      </c>
      <c r="BX286" s="158">
        <v>23.8</v>
      </c>
      <c r="BY286" s="145">
        <f>BX286*AP286/100</f>
        <v>8.2586000000000013</v>
      </c>
      <c r="BZ286" s="158">
        <v>25.8</v>
      </c>
      <c r="CA286" s="145">
        <f>BZ286*AP286/100</f>
        <v>8.9526000000000003</v>
      </c>
      <c r="CB286" s="158">
        <v>47.7</v>
      </c>
      <c r="CC286" s="145">
        <f>CB286*AP286/100</f>
        <v>16.551900000000003</v>
      </c>
      <c r="CD286" s="158">
        <v>1.4</v>
      </c>
      <c r="CE286" s="122"/>
      <c r="CF286" s="122"/>
      <c r="CG286" s="122"/>
      <c r="CH286" s="122"/>
      <c r="CI286" s="122"/>
      <c r="CJ286" s="122"/>
      <c r="CK286" s="122"/>
      <c r="CL286" s="143">
        <f t="shared" si="159"/>
        <v>0.92248062015503873</v>
      </c>
      <c r="CM286" s="145"/>
      <c r="CN286" s="145"/>
      <c r="CO286" s="145"/>
      <c r="CP286" s="158"/>
      <c r="CQ286" s="122"/>
      <c r="CR286" s="122"/>
      <c r="CS286" s="122"/>
      <c r="CT286" s="145">
        <v>77.400000000000006</v>
      </c>
      <c r="CU286" s="236"/>
      <c r="CV286" s="236"/>
      <c r="CW286" s="145"/>
      <c r="CX286" s="145"/>
      <c r="CY286" s="122"/>
      <c r="CZ286" s="145"/>
      <c r="DA286" s="209">
        <v>4</v>
      </c>
      <c r="DB286" s="237" t="s">
        <v>301</v>
      </c>
      <c r="DC286" s="383"/>
      <c r="DD286" s="159"/>
      <c r="DE286" s="125"/>
      <c r="DF286" s="125"/>
      <c r="DG286" s="125"/>
      <c r="DH286" s="414"/>
      <c r="DI286" s="164" t="s">
        <v>515</v>
      </c>
      <c r="DJ286" s="1357" t="s">
        <v>507</v>
      </c>
      <c r="DK286" s="166">
        <v>2</v>
      </c>
      <c r="DL286" s="166"/>
      <c r="DM286" s="166" t="s">
        <v>1717</v>
      </c>
      <c r="DN286" s="164">
        <v>0</v>
      </c>
      <c r="DO286" s="166">
        <v>1</v>
      </c>
      <c r="DP286" s="1354">
        <v>36770</v>
      </c>
      <c r="DQ286" s="166"/>
      <c r="DR286" s="165">
        <v>1.9</v>
      </c>
      <c r="DS286" s="125">
        <v>2.1</v>
      </c>
      <c r="DT286" s="125">
        <v>1439</v>
      </c>
      <c r="DU286" s="125">
        <v>47.9</v>
      </c>
      <c r="DV286" s="125">
        <v>52.1</v>
      </c>
      <c r="DW286" s="125" t="s">
        <v>490</v>
      </c>
      <c r="DX286" s="125" t="s">
        <v>490</v>
      </c>
      <c r="DY286" s="125" t="s">
        <v>490</v>
      </c>
      <c r="DZ286" s="125" t="s">
        <v>490</v>
      </c>
      <c r="EA286" s="125">
        <v>0</v>
      </c>
      <c r="EB286" s="122"/>
      <c r="EC286" s="242"/>
      <c r="ED286" s="242"/>
      <c r="EE286" s="166">
        <v>4</v>
      </c>
      <c r="EF286" s="166">
        <v>20</v>
      </c>
      <c r="EG286" s="166">
        <v>2</v>
      </c>
      <c r="EH286" s="166">
        <v>0</v>
      </c>
      <c r="EI286" s="166">
        <v>140</v>
      </c>
      <c r="EJ286" s="166">
        <v>54</v>
      </c>
      <c r="EK286" s="167">
        <v>27.6</v>
      </c>
      <c r="EL286" s="374">
        <v>2</v>
      </c>
      <c r="EM286" s="1376">
        <v>43607</v>
      </c>
      <c r="EN286" s="166"/>
      <c r="EO286" s="166"/>
      <c r="EP286" s="242"/>
      <c r="EQ286" s="1354"/>
      <c r="ER286" s="1070">
        <v>10839</v>
      </c>
      <c r="ES286" s="560">
        <v>75</v>
      </c>
      <c r="ET286" s="560">
        <v>475000</v>
      </c>
      <c r="EU286" s="560">
        <v>4000</v>
      </c>
      <c r="EV286" s="560">
        <v>38220</v>
      </c>
      <c r="EW286" s="561">
        <v>2976</v>
      </c>
      <c r="EX286" s="562">
        <f>EW286/EU286*EV286/ES286</f>
        <v>379.14240000000001</v>
      </c>
      <c r="EY286" s="563">
        <f>L286*EX286</f>
        <v>1516.5696</v>
      </c>
      <c r="EZ286" s="441"/>
      <c r="FA286" s="175"/>
      <c r="FB286" s="175"/>
      <c r="FC286" s="175"/>
      <c r="FD286" s="564"/>
      <c r="FE286" s="565"/>
      <c r="FF286" s="565"/>
      <c r="FG286" s="566"/>
      <c r="FH286" s="614"/>
      <c r="FI286" s="518"/>
      <c r="FJ286" s="519"/>
      <c r="FK286" s="1017"/>
      <c r="FL286" s="133"/>
      <c r="FM286" s="122"/>
      <c r="FN286" s="213">
        <f>AC286/1000</f>
        <v>0.58599999999999997</v>
      </c>
      <c r="FO286" s="133"/>
      <c r="FP286" s="141">
        <f>EW286*100/ET286</f>
        <v>0.62652631578947371</v>
      </c>
      <c r="FQ286" s="247">
        <f>EX286/1000</f>
        <v>0.37914239999999999</v>
      </c>
      <c r="FR286" s="222">
        <f>DT286/EX286</f>
        <v>3.7954077412602758</v>
      </c>
      <c r="FS286" s="222"/>
      <c r="FT286" s="223"/>
      <c r="FU286" s="223"/>
      <c r="FV286" s="223"/>
      <c r="FW286" s="125">
        <v>0</v>
      </c>
      <c r="FX286" s="125">
        <v>4</v>
      </c>
      <c r="FY286" s="125">
        <v>0</v>
      </c>
      <c r="FZ286" s="175"/>
      <c r="GA286" s="125">
        <v>0</v>
      </c>
      <c r="GB286" s="415"/>
      <c r="GC286" s="175"/>
      <c r="GD286" s="125">
        <v>1</v>
      </c>
      <c r="GE286" s="419">
        <v>43607</v>
      </c>
      <c r="GF286" s="389" t="s">
        <v>1860</v>
      </c>
      <c r="GG286" s="125"/>
      <c r="GH286" s="175"/>
      <c r="GI286" s="183" t="s">
        <v>923</v>
      </c>
      <c r="GJ286" s="1346">
        <f>DATEDIF(EM286,GK286,"m")</f>
        <v>0</v>
      </c>
      <c r="GK286" s="214">
        <v>43607</v>
      </c>
      <c r="GL286" s="1347" t="s">
        <v>1958</v>
      </c>
      <c r="GM286" s="1348"/>
      <c r="GN286" s="1147"/>
      <c r="GO286" s="125"/>
      <c r="GP286" s="179">
        <v>0.28629041779199998</v>
      </c>
      <c r="GQ286" s="125"/>
      <c r="GR286" s="991"/>
      <c r="GS286" s="991"/>
      <c r="GT286" s="991"/>
      <c r="GU286" s="133"/>
      <c r="GV286" s="125"/>
      <c r="GW286" s="125"/>
      <c r="GX286" s="125"/>
      <c r="GY286" s="125"/>
      <c r="GZ286" s="125"/>
      <c r="HA286" s="125"/>
      <c r="HB286" s="125"/>
      <c r="HC286" s="125"/>
      <c r="HD286" s="125"/>
      <c r="HE286" s="125"/>
      <c r="HF286" s="125"/>
      <c r="HG286" s="125"/>
      <c r="HH286" s="125"/>
      <c r="HI286" s="991"/>
      <c r="HJ286" s="991"/>
      <c r="HK286" s="991"/>
      <c r="HL286" s="991"/>
      <c r="HM286" s="991"/>
      <c r="HN286" s="991"/>
      <c r="HO286" s="1022"/>
      <c r="HP286" s="1022"/>
      <c r="HQ286" s="991"/>
      <c r="HR286" s="991"/>
      <c r="HS286" s="991"/>
      <c r="HT286" s="991"/>
      <c r="HU286" s="991"/>
      <c r="HV286" s="991"/>
      <c r="HW286" s="991"/>
      <c r="HX286" s="991"/>
      <c r="HY286" s="991"/>
      <c r="HZ286" s="991"/>
      <c r="IA286" s="991"/>
      <c r="IB286" s="1022"/>
      <c r="IC286" s="991"/>
      <c r="ID286" s="991"/>
      <c r="IE286" s="991"/>
      <c r="IF286" s="991"/>
      <c r="IG286" s="991"/>
      <c r="IH286" s="991"/>
      <c r="II286" s="991"/>
      <c r="IJ286" s="991"/>
      <c r="IK286" s="1022"/>
      <c r="IL286" s="991"/>
      <c r="IM286" s="991"/>
      <c r="IN286" s="1022"/>
      <c r="IO286" s="991"/>
      <c r="IP286" s="991"/>
      <c r="IQ286" s="991"/>
      <c r="IR286" s="991"/>
      <c r="IS286" s="991"/>
      <c r="IT286" s="1022"/>
      <c r="IU286" s="991"/>
      <c r="IV286" s="991"/>
      <c r="IW286" s="991"/>
      <c r="IX286" s="991"/>
      <c r="IY286" s="991"/>
      <c r="IZ286" s="991"/>
      <c r="JA286" s="991"/>
      <c r="JB286" s="991"/>
      <c r="JC286" s="991"/>
      <c r="JD286" s="991"/>
      <c r="JE286" s="991"/>
      <c r="JF286" s="991"/>
      <c r="JG286" s="1342" t="s">
        <v>2059</v>
      </c>
      <c r="JH286" s="1349" t="s">
        <v>2112</v>
      </c>
      <c r="JI286" s="1458">
        <v>1</v>
      </c>
      <c r="JJ286" s="1362">
        <v>1</v>
      </c>
      <c r="JK286" s="993"/>
      <c r="JL286" s="993"/>
      <c r="JM286" s="993"/>
      <c r="JN286" s="993"/>
      <c r="JO286" s="993"/>
      <c r="JP286" s="993"/>
      <c r="JQ286" s="993"/>
      <c r="JR286" s="993"/>
      <c r="JS286" s="993"/>
      <c r="JT286" s="993"/>
      <c r="JU286" s="993"/>
      <c r="JV286" s="993"/>
      <c r="JW286" s="993"/>
      <c r="JX286" s="993"/>
      <c r="JY286" s="993"/>
      <c r="JZ286" s="993"/>
      <c r="KA286" s="993"/>
      <c r="KB286" s="993"/>
      <c r="KC286" s="993"/>
      <c r="KD286" s="993"/>
      <c r="KE286" s="993"/>
      <c r="KF286" s="993"/>
      <c r="KG286" s="993"/>
      <c r="KH286" s="993"/>
      <c r="KI286" s="993"/>
      <c r="KJ286" s="993"/>
      <c r="KK286" s="993"/>
      <c r="KL286" s="993"/>
      <c r="KM286" s="993"/>
      <c r="KN286" s="993"/>
      <c r="KO286" s="993"/>
      <c r="KP286" s="993"/>
      <c r="KQ286" s="993"/>
      <c r="KR286" s="993"/>
      <c r="KS286" s="993"/>
      <c r="KT286" s="993"/>
      <c r="KU286" s="993"/>
      <c r="KV286" s="993"/>
      <c r="KW286" s="993"/>
      <c r="KX286" s="993"/>
      <c r="KY286" s="993"/>
      <c r="KZ286" s="993"/>
      <c r="LA286" s="993"/>
      <c r="LB286" s="993"/>
      <c r="LC286" s="993"/>
      <c r="LD286" s="993"/>
      <c r="LE286" s="164">
        <v>1</v>
      </c>
      <c r="LF286" s="1380" t="s">
        <v>484</v>
      </c>
      <c r="LG286" s="1380" t="s">
        <v>484</v>
      </c>
      <c r="LH286" s="1380" t="s">
        <v>2085</v>
      </c>
      <c r="LI286" s="1352">
        <v>40</v>
      </c>
      <c r="LJ286" s="1352">
        <v>0.9</v>
      </c>
      <c r="LK286" s="1380" t="s">
        <v>2085</v>
      </c>
      <c r="LL286" s="1380" t="s">
        <v>484</v>
      </c>
      <c r="LM286" s="1380">
        <v>0</v>
      </c>
      <c r="LN286" s="1352">
        <v>12.2</v>
      </c>
      <c r="LO286" s="1352">
        <v>12.2</v>
      </c>
      <c r="LP286" s="1380">
        <v>3.4</v>
      </c>
      <c r="LQ286" s="1352">
        <v>0.7</v>
      </c>
      <c r="LR286" s="1352">
        <v>9.6999999999999993</v>
      </c>
      <c r="LS286" s="1380" t="s">
        <v>484</v>
      </c>
      <c r="LT286" s="1352">
        <v>1.7</v>
      </c>
      <c r="LU286" s="1380"/>
      <c r="LV286" s="1352">
        <v>0.3</v>
      </c>
      <c r="LW286" s="1352">
        <v>7.3</v>
      </c>
      <c r="LX286" s="1380" t="s">
        <v>2085</v>
      </c>
      <c r="LY286" s="1380" t="s">
        <v>484</v>
      </c>
      <c r="LZ286" s="1380" t="s">
        <v>2085</v>
      </c>
    </row>
    <row r="287" spans="1:338" ht="14.45" hidden="1" customHeight="1">
      <c r="A287" s="122">
        <v>18</v>
      </c>
      <c r="B287" s="122">
        <f>COUNTIFS($D$3:D287,D287,$F$3:F287,F287)</f>
        <v>2</v>
      </c>
      <c r="C287" s="184">
        <v>10108</v>
      </c>
      <c r="D287" s="398" t="s">
        <v>710</v>
      </c>
      <c r="E287" s="188" t="s">
        <v>711</v>
      </c>
      <c r="F287" s="187">
        <v>7903264501</v>
      </c>
      <c r="G287" s="125">
        <v>40</v>
      </c>
      <c r="H287" s="398" t="s">
        <v>1164</v>
      </c>
      <c r="I287" s="572" t="s">
        <v>589</v>
      </c>
      <c r="J287" s="504" t="s">
        <v>477</v>
      </c>
      <c r="K287" s="125" t="s">
        <v>478</v>
      </c>
      <c r="L287" s="125">
        <v>6</v>
      </c>
      <c r="M287" s="188" t="s">
        <v>727</v>
      </c>
      <c r="N287" s="125" t="s">
        <v>490</v>
      </c>
      <c r="O287" s="125"/>
      <c r="P287" s="125" t="s">
        <v>1165</v>
      </c>
      <c r="Q287" s="991"/>
      <c r="R287" s="991"/>
      <c r="S287" s="530" t="s">
        <v>598</v>
      </c>
      <c r="T287" s="530" t="s">
        <v>523</v>
      </c>
      <c r="U287" s="530" t="s">
        <v>484</v>
      </c>
      <c r="V287" s="609" t="s">
        <v>599</v>
      </c>
      <c r="W287" s="530" t="s">
        <v>506</v>
      </c>
      <c r="X287" s="530" t="s">
        <v>484</v>
      </c>
      <c r="Y287" s="530" t="s">
        <v>484</v>
      </c>
      <c r="Z287" s="389" t="s">
        <v>550</v>
      </c>
      <c r="AA287" s="125"/>
      <c r="AB287" s="175"/>
      <c r="AC287" s="1015">
        <v>47137</v>
      </c>
      <c r="AD287" s="1016">
        <v>1178</v>
      </c>
      <c r="AE287" s="1015"/>
      <c r="AF287" s="1015"/>
      <c r="AG287" s="1018" t="s">
        <v>485</v>
      </c>
      <c r="AH287" s="1015">
        <v>1000</v>
      </c>
      <c r="AK287" s="122"/>
      <c r="AM287" s="362"/>
      <c r="AN287" s="363"/>
      <c r="AO287" s="490">
        <v>84</v>
      </c>
      <c r="AP287" s="137">
        <v>6.44</v>
      </c>
      <c r="AQ287" s="138">
        <v>7.9</v>
      </c>
      <c r="AR287" s="139">
        <f t="shared" si="153"/>
        <v>98.34</v>
      </c>
      <c r="AS287" s="140">
        <f t="shared" si="154"/>
        <v>13.043478260869565</v>
      </c>
      <c r="AT287" s="141">
        <f t="shared" si="155"/>
        <v>103.04347826086956</v>
      </c>
      <c r="AU287" s="142">
        <f t="shared" si="156"/>
        <v>5.8577405857740583</v>
      </c>
      <c r="AV287" s="353">
        <v>76.524000000000001</v>
      </c>
      <c r="AW287" s="143">
        <f>95-AY287</f>
        <v>91.1</v>
      </c>
      <c r="AX287" s="144">
        <v>3.2759999999999998</v>
      </c>
      <c r="AY287" s="364">
        <v>3.9</v>
      </c>
      <c r="AZ287" s="354" t="s">
        <v>487</v>
      </c>
      <c r="BA287" s="365">
        <v>15.600000000000001</v>
      </c>
      <c r="BB287" s="355">
        <v>0.08</v>
      </c>
      <c r="BC287" s="357"/>
      <c r="BD287" s="357"/>
      <c r="BE287" s="357"/>
      <c r="BF287" s="357"/>
      <c r="BG287" s="145"/>
      <c r="BH287" s="135">
        <v>563.67118444313496</v>
      </c>
      <c r="BI287" s="261">
        <v>1.63</v>
      </c>
      <c r="BJ287" s="122">
        <v>51</v>
      </c>
      <c r="BK287" s="145">
        <v>49</v>
      </c>
      <c r="BL287" s="150">
        <f t="shared" si="157"/>
        <v>1.0408163265306123</v>
      </c>
      <c r="BM287" s="206">
        <v>1.5</v>
      </c>
      <c r="BN287" s="153">
        <f t="shared" si="160"/>
        <v>1.7857142857142858</v>
      </c>
      <c r="BO287" s="365" t="s">
        <v>487</v>
      </c>
      <c r="BP287" s="122">
        <v>36</v>
      </c>
      <c r="BQ287" s="359">
        <v>48.589999999999996</v>
      </c>
      <c r="BR287" s="174">
        <v>33985.238095238092</v>
      </c>
      <c r="BS287" s="153">
        <f t="shared" si="158"/>
        <v>45.6</v>
      </c>
      <c r="BT287" s="149">
        <v>98.2</v>
      </c>
      <c r="BU287" s="174">
        <v>11278.394160583943</v>
      </c>
      <c r="BV287" s="153">
        <f>100-BT287</f>
        <v>1.7999999999999972</v>
      </c>
      <c r="BW287" s="1039">
        <f>BY287+CA287+CC287</f>
        <v>6.0808251851851853</v>
      </c>
      <c r="BX287" s="145">
        <v>29.6</v>
      </c>
      <c r="BY287" s="145">
        <f>BX287*AP287/(CB287+BZ287+BX287+BV287)</f>
        <v>2.0171851851851854</v>
      </c>
      <c r="BZ287" s="145">
        <v>16</v>
      </c>
      <c r="CA287" s="145">
        <f>BZ287*AP287/100</f>
        <v>1.0304</v>
      </c>
      <c r="CB287" s="145">
        <v>47.1</v>
      </c>
      <c r="CC287" s="145">
        <f>CB287*AP287/100</f>
        <v>3.0332400000000002</v>
      </c>
      <c r="CD287" s="366">
        <v>1.03</v>
      </c>
      <c r="CJ287" s="264">
        <v>76.400000000000006</v>
      </c>
      <c r="CK287" s="265">
        <v>6654.363636363636</v>
      </c>
      <c r="CL287" s="143">
        <f t="shared" si="159"/>
        <v>1.85</v>
      </c>
      <c r="CM287" s="145"/>
      <c r="CN287" s="145"/>
      <c r="CO287" s="145"/>
      <c r="CP287" s="357"/>
      <c r="CQ287" s="357"/>
      <c r="CR287" s="357"/>
      <c r="CS287" s="357"/>
      <c r="CT287" s="149">
        <v>47.6</v>
      </c>
      <c r="CU287" s="145"/>
      <c r="CV287" s="145"/>
      <c r="CW287" s="172"/>
      <c r="CX287" s="172"/>
      <c r="CY287" s="143"/>
      <c r="CZ287" s="145"/>
      <c r="DA287" s="209">
        <v>3</v>
      </c>
      <c r="DB287" s="149" t="s">
        <v>600</v>
      </c>
      <c r="DC287" s="122"/>
      <c r="DD287" s="266" t="s">
        <v>1166</v>
      </c>
      <c r="DE287" s="125"/>
      <c r="DF287" s="125"/>
      <c r="DG287" s="398"/>
      <c r="DH287" s="414"/>
      <c r="DI287" s="125" t="s">
        <v>489</v>
      </c>
      <c r="DJ287" s="361" t="s">
        <v>485</v>
      </c>
      <c r="DK287" s="166">
        <v>2</v>
      </c>
      <c r="DL287" s="166"/>
      <c r="DM287" s="166" t="s">
        <v>589</v>
      </c>
      <c r="DN287" s="164">
        <v>0</v>
      </c>
      <c r="DO287" s="166"/>
      <c r="DP287" s="166"/>
      <c r="DQ287" s="166"/>
      <c r="DR287" s="165">
        <v>3.1</v>
      </c>
      <c r="DS287" s="125" t="s">
        <v>490</v>
      </c>
      <c r="DT287" s="125">
        <v>1391</v>
      </c>
      <c r="DU287" s="125">
        <v>6.7</v>
      </c>
      <c r="DV287" s="125">
        <v>93.3</v>
      </c>
      <c r="DW287" s="125">
        <v>1.2</v>
      </c>
      <c r="DX287" s="125">
        <v>642.79999999999995</v>
      </c>
      <c r="DY287" s="125" t="s">
        <v>490</v>
      </c>
      <c r="DZ287" s="125">
        <v>2.44</v>
      </c>
      <c r="EA287" s="125">
        <v>0</v>
      </c>
      <c r="EC287" s="166" t="s">
        <v>618</v>
      </c>
      <c r="ED287" s="166"/>
      <c r="EE287" s="166">
        <v>6</v>
      </c>
      <c r="EF287" s="166">
        <v>18</v>
      </c>
      <c r="EG287" s="166">
        <v>2</v>
      </c>
      <c r="EH287" s="166">
        <v>1</v>
      </c>
      <c r="EI287" s="166" t="s">
        <v>490</v>
      </c>
      <c r="EJ287" s="166" t="s">
        <v>490</v>
      </c>
      <c r="EK287" s="167" t="s">
        <v>490</v>
      </c>
      <c r="EL287" s="166">
        <v>2</v>
      </c>
      <c r="EM287" s="166"/>
      <c r="EN287" s="166">
        <v>1</v>
      </c>
      <c r="EO287" s="166">
        <v>1</v>
      </c>
      <c r="EP287" s="166"/>
      <c r="EQ287" s="1230">
        <v>43437</v>
      </c>
      <c r="ER287" s="1071">
        <v>10108</v>
      </c>
      <c r="ES287" s="682">
        <v>69</v>
      </c>
      <c r="ET287" s="611">
        <v>1080690</v>
      </c>
      <c r="EU287" s="611">
        <v>2</v>
      </c>
      <c r="EV287" s="600">
        <f>ET287/ES287*EU287</f>
        <v>31324.347826086956</v>
      </c>
      <c r="EW287" s="612">
        <v>23094</v>
      </c>
      <c r="EX287" s="613">
        <f>EW287/ES287*EU287</f>
        <v>669.39130434782612</v>
      </c>
      <c r="EY287" s="563">
        <f>L287*EX287</f>
        <v>4016.347826086957</v>
      </c>
      <c r="EZ287" s="742"/>
      <c r="FA287" s="619"/>
      <c r="FB287" s="619"/>
      <c r="FC287" s="564"/>
      <c r="FD287" s="620"/>
      <c r="FE287" s="621"/>
      <c r="FF287" s="622"/>
      <c r="FG287" s="566"/>
      <c r="FH287" s="753"/>
      <c r="FI287" s="531"/>
      <c r="FJ287" s="441"/>
      <c r="FK287" s="991"/>
      <c r="FL287" s="133"/>
      <c r="FM287" s="172">
        <f>EW287*100/ET287</f>
        <v>2.136968048191433</v>
      </c>
      <c r="FN287" s="213">
        <f>EX287/1000</f>
        <v>0.66939130434782612</v>
      </c>
      <c r="FP287" s="172">
        <v>2.136968048191433</v>
      </c>
      <c r="FQ287" s="213">
        <v>0.66939130434782612</v>
      </c>
      <c r="FR287" s="222">
        <f>DT287/EX287</f>
        <v>2.0780072746167835</v>
      </c>
      <c r="FS287" s="174">
        <v>2</v>
      </c>
      <c r="FT287" s="223" t="s">
        <v>1167</v>
      </c>
      <c r="FU287" s="223" t="s">
        <v>490</v>
      </c>
      <c r="FV287" s="223" t="s">
        <v>1168</v>
      </c>
      <c r="FW287" s="166">
        <v>0</v>
      </c>
      <c r="FX287" s="166">
        <v>0</v>
      </c>
      <c r="FY287" s="166">
        <v>0</v>
      </c>
      <c r="FZ287" s="345" t="s">
        <v>539</v>
      </c>
      <c r="GA287" s="166"/>
      <c r="GB287" s="166"/>
      <c r="GC287" s="166"/>
      <c r="GD287" s="166">
        <v>1</v>
      </c>
      <c r="GE287" s="166" t="s">
        <v>719</v>
      </c>
      <c r="GF287" s="345" t="s">
        <v>1169</v>
      </c>
      <c r="GG287" s="166">
        <v>1</v>
      </c>
      <c r="GH287" s="345" t="s">
        <v>721</v>
      </c>
      <c r="GI287" s="345" t="s">
        <v>1170</v>
      </c>
      <c r="GJ287" s="1209"/>
      <c r="GK287" s="214">
        <v>43482</v>
      </c>
      <c r="GL287" s="1236" t="s">
        <v>497</v>
      </c>
      <c r="GM287" s="1231">
        <f>DATEDIF(EQ287,GK287,"m")</f>
        <v>1</v>
      </c>
      <c r="GN287" s="1210" t="s">
        <v>734</v>
      </c>
      <c r="GO287" s="349">
        <v>0.1003481467</v>
      </c>
      <c r="GP287" s="348">
        <v>1.0891823566201519</v>
      </c>
      <c r="GQ287" s="349">
        <v>0.44849583300000129</v>
      </c>
      <c r="GR287" s="1087"/>
      <c r="GS287" s="1087"/>
      <c r="GT287" s="1087"/>
      <c r="GU287" s="122"/>
      <c r="HI287" s="991"/>
      <c r="HJ287" s="991"/>
      <c r="HK287" s="991"/>
      <c r="HL287" s="991"/>
      <c r="HM287" s="991"/>
      <c r="HN287" s="991"/>
      <c r="HO287" s="1022"/>
      <c r="HP287" s="1022"/>
      <c r="HQ287" s="991"/>
      <c r="HR287" s="991"/>
      <c r="HS287" s="991"/>
      <c r="HT287" s="991"/>
      <c r="HU287" s="991"/>
      <c r="HV287" s="991"/>
      <c r="HW287" s="991"/>
      <c r="HX287" s="991"/>
      <c r="HY287" s="991"/>
      <c r="HZ287" s="991"/>
      <c r="IA287" s="991"/>
      <c r="IB287" s="1022"/>
      <c r="IC287" s="991"/>
      <c r="ID287" s="991"/>
      <c r="IE287" s="991"/>
      <c r="IF287" s="991"/>
      <c r="IG287" s="991"/>
      <c r="IH287" s="991"/>
      <c r="II287" s="991"/>
      <c r="IJ287" s="991"/>
      <c r="IK287" s="1022"/>
      <c r="IL287" s="991"/>
      <c r="IM287" s="991"/>
      <c r="IN287" s="1022"/>
      <c r="IO287" s="991"/>
      <c r="IP287" s="991"/>
      <c r="IQ287" s="991"/>
      <c r="IR287" s="991"/>
      <c r="IS287" s="991"/>
      <c r="IT287" s="1022"/>
      <c r="IU287" s="991"/>
      <c r="IV287" s="991"/>
      <c r="IW287" s="991"/>
      <c r="IX287" s="991"/>
      <c r="IY287" s="991"/>
      <c r="IZ287" s="991"/>
      <c r="JA287" s="991"/>
      <c r="JB287" s="991"/>
      <c r="JC287" s="991"/>
      <c r="JD287" s="991"/>
      <c r="JE287" s="991"/>
      <c r="JF287" s="991"/>
      <c r="JG287" s="991"/>
      <c r="JH287" s="991"/>
      <c r="JI287" s="991"/>
      <c r="JJ287" s="1050">
        <v>8.16</v>
      </c>
      <c r="JK287" s="1050">
        <v>0.6</v>
      </c>
      <c r="JL287" s="1050">
        <v>2040000</v>
      </c>
      <c r="JM287" s="1039">
        <v>9.8699999999999992</v>
      </c>
      <c r="JN287" s="1039">
        <v>37.9</v>
      </c>
      <c r="JO287" s="1050">
        <v>5070000</v>
      </c>
      <c r="JP287" s="1214">
        <v>4016.347826086957</v>
      </c>
      <c r="JQ287" s="1051">
        <f>JN287*JP287/100</f>
        <v>1522.1958260869567</v>
      </c>
      <c r="JR287" s="1050">
        <v>2.6</v>
      </c>
      <c r="JS287" s="1050">
        <v>2370000</v>
      </c>
      <c r="JT287" s="1215">
        <f>JN287-JR287</f>
        <v>35.299999999999997</v>
      </c>
      <c r="JU287" s="1050">
        <f>JO287-JS287</f>
        <v>2700000</v>
      </c>
      <c r="JV287" s="1051">
        <f>JQ287*JN287/100</f>
        <v>576.91221808695661</v>
      </c>
      <c r="JW287" s="1051">
        <f>JR287*JQ287/100</f>
        <v>39.577091478260876</v>
      </c>
      <c r="JX287" s="1051">
        <f>JV287-JW287</f>
        <v>537.33512660869576</v>
      </c>
      <c r="JY287" s="1216">
        <v>6</v>
      </c>
      <c r="JZ287" s="1051">
        <f>JV287/JY287</f>
        <v>96.152036347826098</v>
      </c>
      <c r="KA287" s="1051">
        <f>JW287/JY287</f>
        <v>6.5961819130434796</v>
      </c>
      <c r="KB287" s="1051">
        <f>JQ287/JY287</f>
        <v>253.69930434782611</v>
      </c>
      <c r="KC287" s="1039">
        <v>11.2</v>
      </c>
      <c r="KD287" s="1039">
        <v>84</v>
      </c>
      <c r="KE287" s="1050">
        <v>2871</v>
      </c>
      <c r="KF287" s="1050">
        <v>2.0099999999999998</v>
      </c>
      <c r="KG287" s="1050">
        <v>2660</v>
      </c>
      <c r="KH287" s="1050">
        <v>86.7</v>
      </c>
      <c r="KI287" s="1050">
        <v>7750</v>
      </c>
      <c r="KJ287" s="1050">
        <v>1.02</v>
      </c>
      <c r="KK287" s="1050">
        <v>28368</v>
      </c>
      <c r="KL287" s="1050">
        <v>99.1</v>
      </c>
      <c r="KM287" s="1050">
        <v>4819</v>
      </c>
      <c r="KN287" s="1050">
        <v>97.9</v>
      </c>
      <c r="KO287" s="1050">
        <v>6574</v>
      </c>
      <c r="KP287" s="1039">
        <v>76.7</v>
      </c>
      <c r="KQ287" s="1050">
        <v>8.49</v>
      </c>
      <c r="KR287" s="1050">
        <v>44.3</v>
      </c>
      <c r="KS287" s="1050">
        <v>16647</v>
      </c>
      <c r="KT287" s="1050">
        <v>98.1</v>
      </c>
      <c r="KU287" s="1050">
        <v>2969</v>
      </c>
      <c r="KV287" s="1050">
        <v>11.8</v>
      </c>
      <c r="KW287" s="1050">
        <v>5168</v>
      </c>
      <c r="KX287" s="1050">
        <v>62</v>
      </c>
      <c r="KY287" s="1050">
        <v>12578</v>
      </c>
      <c r="KZ287" s="1050">
        <v>2.66</v>
      </c>
      <c r="LA287" s="1050">
        <v>8701</v>
      </c>
      <c r="LB287" s="1050">
        <v>1.43</v>
      </c>
      <c r="LC287" s="1050">
        <v>6757</v>
      </c>
      <c r="LD287" s="1050">
        <v>11.6</v>
      </c>
      <c r="LF287" s="122"/>
      <c r="LG287" s="122"/>
      <c r="LH287" s="122"/>
      <c r="LI287" s="122"/>
      <c r="LJ287" s="122"/>
      <c r="LK287" s="122"/>
      <c r="LL287" s="122"/>
      <c r="LM287" s="122"/>
      <c r="LN287" s="122"/>
      <c r="LO287" s="122"/>
      <c r="LP287" s="122"/>
      <c r="LQ287" s="122"/>
    </row>
    <row r="288" spans="1:338" ht="14.45" hidden="1" customHeight="1">
      <c r="A288" s="122">
        <v>106</v>
      </c>
      <c r="B288" s="122">
        <f>COUNTIFS($D$3:D288,D288,$F$3:F288,F288)</f>
        <v>3</v>
      </c>
      <c r="C288" s="184">
        <v>10461</v>
      </c>
      <c r="D288" s="398" t="s">
        <v>710</v>
      </c>
      <c r="E288" s="188" t="s">
        <v>711</v>
      </c>
      <c r="F288" s="187">
        <v>7903264501</v>
      </c>
      <c r="G288" s="125">
        <v>40</v>
      </c>
      <c r="H288" s="398" t="s">
        <v>1348</v>
      </c>
      <c r="I288" s="572" t="s">
        <v>589</v>
      </c>
      <c r="J288" s="504" t="s">
        <v>477</v>
      </c>
      <c r="K288" s="125" t="s">
        <v>478</v>
      </c>
      <c r="L288" s="125">
        <v>7</v>
      </c>
      <c r="M288" s="188">
        <v>5</v>
      </c>
      <c r="N288" s="125" t="s">
        <v>490</v>
      </c>
      <c r="O288" s="125"/>
      <c r="P288" s="125" t="s">
        <v>548</v>
      </c>
      <c r="Q288" s="991"/>
      <c r="R288" s="991"/>
      <c r="S288" s="530" t="s">
        <v>598</v>
      </c>
      <c r="T288" s="530" t="s">
        <v>523</v>
      </c>
      <c r="U288" s="530" t="s">
        <v>484</v>
      </c>
      <c r="V288" s="609" t="s">
        <v>599</v>
      </c>
      <c r="W288" s="530" t="s">
        <v>506</v>
      </c>
      <c r="X288" s="530" t="s">
        <v>484</v>
      </c>
      <c r="Y288" s="611" t="s">
        <v>484</v>
      </c>
      <c r="Z288" s="415"/>
      <c r="AA288" s="125"/>
      <c r="AB288" s="373"/>
      <c r="AC288" s="1015">
        <v>26819</v>
      </c>
      <c r="AD288" s="1016">
        <v>2011</v>
      </c>
      <c r="AE288" s="991"/>
      <c r="AF288" s="991"/>
      <c r="AG288" s="1018" t="s">
        <v>485</v>
      </c>
      <c r="AH288" s="258">
        <v>3000</v>
      </c>
      <c r="AK288" s="134"/>
      <c r="AO288" s="490">
        <v>82.9</v>
      </c>
      <c r="AP288" s="137">
        <v>12.5</v>
      </c>
      <c r="AQ288" s="138">
        <v>4.0999999999999996</v>
      </c>
      <c r="AR288" s="139">
        <f t="shared" si="153"/>
        <v>99.5</v>
      </c>
      <c r="AS288" s="140">
        <f t="shared" si="154"/>
        <v>6.6320000000000006</v>
      </c>
      <c r="AT288" s="141">
        <f t="shared" si="155"/>
        <v>27.191199999999998</v>
      </c>
      <c r="AU288" s="142">
        <f t="shared" si="156"/>
        <v>4.9939759036144578</v>
      </c>
      <c r="AV288" s="145">
        <v>77.760199999999998</v>
      </c>
      <c r="AW288" s="143">
        <f>95-AY288</f>
        <v>93.8</v>
      </c>
      <c r="AX288" s="144">
        <v>0.99480000000000002</v>
      </c>
      <c r="AY288" s="145">
        <v>1.2</v>
      </c>
      <c r="AZ288" s="149" t="s">
        <v>487</v>
      </c>
      <c r="BA288" s="259">
        <v>10.29</v>
      </c>
      <c r="BB288" s="207">
        <v>7.0000000000000007E-2</v>
      </c>
      <c r="BC288" s="260"/>
      <c r="BD288" s="171"/>
      <c r="BE288"/>
      <c r="BF288"/>
      <c r="BG288" s="145"/>
      <c r="BH288" s="233">
        <v>375.957572186211</v>
      </c>
      <c r="BI288" s="261">
        <v>0.3</v>
      </c>
      <c r="BJ288" s="122">
        <v>51.4</v>
      </c>
      <c r="BK288" s="122">
        <v>48.6</v>
      </c>
      <c r="BL288" s="150">
        <f t="shared" si="157"/>
        <v>1.0576131687242798</v>
      </c>
      <c r="BM288" s="206">
        <v>2</v>
      </c>
      <c r="BN288" s="153">
        <f t="shared" si="160"/>
        <v>2.4125452352231602</v>
      </c>
      <c r="BO288" s="149" t="s">
        <v>487</v>
      </c>
      <c r="BP288" s="143">
        <v>31.05</v>
      </c>
      <c r="BQ288" s="234">
        <v>50.309999999999995</v>
      </c>
      <c r="BR288" s="174">
        <v>25650.714285714286</v>
      </c>
      <c r="BS288" s="153">
        <f t="shared" si="158"/>
        <v>41.6</v>
      </c>
      <c r="BT288" s="149">
        <v>90.4</v>
      </c>
      <c r="BU288" s="174">
        <v>7720</v>
      </c>
      <c r="BV288" s="153">
        <f>100-BT288</f>
        <v>9.5999999999999943</v>
      </c>
      <c r="BW288" s="153">
        <f>BY288+CA288+CC288</f>
        <v>11.174544072948329</v>
      </c>
      <c r="BX288" s="145">
        <v>22.5</v>
      </c>
      <c r="BY288" s="145">
        <f>BX288*AP288/(CB288+BZ288+BX288+BV288)</f>
        <v>2.8495440729483286</v>
      </c>
      <c r="BZ288" s="145">
        <v>19.100000000000001</v>
      </c>
      <c r="CA288" s="145">
        <f>BZ288*AP288/100</f>
        <v>2.3875000000000002</v>
      </c>
      <c r="CB288" s="145">
        <v>47.5</v>
      </c>
      <c r="CC288" s="145">
        <f>CB288*AP288/100</f>
        <v>5.9375</v>
      </c>
      <c r="CD288" s="366">
        <v>0.46</v>
      </c>
      <c r="CJ288" s="264">
        <v>44.7</v>
      </c>
      <c r="CK288" s="265">
        <v>4507.363636363636</v>
      </c>
      <c r="CL288" s="143">
        <f t="shared" si="159"/>
        <v>1.1780104712041883</v>
      </c>
      <c r="CM288" s="145"/>
      <c r="CN288" s="145"/>
      <c r="CO288" s="145"/>
      <c r="CP288" s="171"/>
      <c r="CQ288"/>
      <c r="CR288"/>
      <c r="CS288"/>
      <c r="CT288" s="145">
        <v>17.420000000000002</v>
      </c>
      <c r="CU288" s="236"/>
      <c r="CV288" s="236"/>
      <c r="CW288" s="145"/>
      <c r="CX288" s="145"/>
      <c r="CZ288" s="145"/>
      <c r="DB288" s="237" t="s">
        <v>600</v>
      </c>
      <c r="DD288" s="266" t="s">
        <v>1349</v>
      </c>
      <c r="DE288" s="125"/>
      <c r="DF288" s="125"/>
      <c r="DG288" s="125"/>
      <c r="DH288" s="414"/>
      <c r="DI288" s="423" t="s">
        <v>489</v>
      </c>
      <c r="DJ288" s="361" t="s">
        <v>485</v>
      </c>
      <c r="DK288" s="166">
        <v>2</v>
      </c>
      <c r="DL288" s="166"/>
      <c r="DM288" s="166"/>
      <c r="DN288" s="166" t="s">
        <v>618</v>
      </c>
      <c r="DO288" s="166"/>
      <c r="DP288" s="166"/>
      <c r="DQ288" s="166"/>
      <c r="DR288" s="165" t="s">
        <v>490</v>
      </c>
      <c r="DS288" s="125" t="s">
        <v>490</v>
      </c>
      <c r="DT288" s="125">
        <v>1348</v>
      </c>
      <c r="DU288" s="125">
        <v>5.7</v>
      </c>
      <c r="DV288" s="125">
        <v>94.3</v>
      </c>
      <c r="DW288" s="125" t="s">
        <v>926</v>
      </c>
      <c r="DX288" s="125">
        <v>473.6</v>
      </c>
      <c r="DY288" s="125" t="s">
        <v>490</v>
      </c>
      <c r="DZ288" s="125">
        <v>3.08</v>
      </c>
      <c r="EA288" s="125">
        <v>0</v>
      </c>
      <c r="EC288" s="242"/>
      <c r="ED288" s="242"/>
      <c r="EE288" s="166">
        <v>7</v>
      </c>
      <c r="EF288" s="166"/>
      <c r="EG288" s="166"/>
      <c r="EH288" s="242"/>
      <c r="EI288" s="242" t="s">
        <v>490</v>
      </c>
      <c r="EJ288" s="242" t="s">
        <v>490</v>
      </c>
      <c r="EK288" s="242"/>
      <c r="EL288" s="242"/>
      <c r="EM288" s="166"/>
      <c r="EN288" s="166">
        <v>2</v>
      </c>
      <c r="EO288" s="166">
        <v>1</v>
      </c>
      <c r="EP288" s="242"/>
      <c r="EQ288" s="1230">
        <v>43437</v>
      </c>
      <c r="ER288" s="1071">
        <v>10461</v>
      </c>
      <c r="ES288" s="682">
        <v>61</v>
      </c>
      <c r="ET288" s="611">
        <v>68482</v>
      </c>
      <c r="EU288" s="611">
        <v>2</v>
      </c>
      <c r="EV288" s="600">
        <f>ET288/ES288*EU288</f>
        <v>2245.311475409836</v>
      </c>
      <c r="EW288" s="612">
        <v>34263</v>
      </c>
      <c r="EX288" s="613">
        <f>EW288/ES288*EU288</f>
        <v>1123.377049180328</v>
      </c>
      <c r="EY288" s="563">
        <f>L288*EX288</f>
        <v>7863.6393442622957</v>
      </c>
      <c r="EZ288" s="441"/>
      <c r="FA288" s="175"/>
      <c r="FB288" s="175"/>
      <c r="FC288" s="175"/>
      <c r="FD288" s="564"/>
      <c r="FE288" s="565"/>
      <c r="FF288" s="565"/>
      <c r="FG288" s="566"/>
      <c r="FH288" s="614"/>
      <c r="FI288" s="518"/>
      <c r="FJ288" s="519"/>
      <c r="FK288" s="1017"/>
      <c r="FL288" s="1009"/>
      <c r="FM288" s="172">
        <f>EW288*100/ET288</f>
        <v>50.032125229987443</v>
      </c>
      <c r="FN288" s="213">
        <f>EX288/1000</f>
        <v>1.1233770491803279</v>
      </c>
      <c r="FP288" s="172">
        <v>50.032125229987443</v>
      </c>
      <c r="FQ288" s="213">
        <v>1.1233770491803279</v>
      </c>
      <c r="FR288" s="222">
        <f>DT288/EX288</f>
        <v>1.1999533023961706</v>
      </c>
      <c r="FS288" s="174">
        <v>5</v>
      </c>
      <c r="FT288" s="223" t="s">
        <v>1350</v>
      </c>
      <c r="FU288" s="223" t="s">
        <v>490</v>
      </c>
      <c r="FV288" s="223" t="s">
        <v>1168</v>
      </c>
      <c r="FW288" s="125">
        <v>0</v>
      </c>
      <c r="FX288" s="125">
        <v>0</v>
      </c>
      <c r="FY288" s="125">
        <v>0</v>
      </c>
      <c r="FZ288" s="175" t="s">
        <v>539</v>
      </c>
      <c r="GD288" s="125">
        <v>1</v>
      </c>
      <c r="GE288" s="175" t="s">
        <v>1351</v>
      </c>
      <c r="GF288" s="175" t="s">
        <v>1352</v>
      </c>
      <c r="GG288" s="125">
        <v>1</v>
      </c>
      <c r="GH288" s="175" t="s">
        <v>1353</v>
      </c>
      <c r="GI288" s="175" t="s">
        <v>1354</v>
      </c>
      <c r="GJ288" s="991"/>
      <c r="GK288" s="214">
        <v>43538</v>
      </c>
      <c r="GL288" s="1236" t="s">
        <v>497</v>
      </c>
      <c r="GM288" s="1231">
        <f>DATEDIF(EQ288,GK288,"m")</f>
        <v>3</v>
      </c>
      <c r="GN288" s="1147"/>
      <c r="GP288" s="340">
        <v>0.6</v>
      </c>
      <c r="GR288" s="991"/>
      <c r="GS288" s="125"/>
      <c r="GT288" s="991"/>
      <c r="JD288" s="122"/>
      <c r="JI288" s="991"/>
      <c r="JJ288" s="993"/>
      <c r="JK288" s="993"/>
      <c r="JL288" s="993"/>
      <c r="JM288" s="993"/>
      <c r="JN288" s="993"/>
      <c r="JO288" s="993"/>
      <c r="JP288" s="993"/>
      <c r="JQ288" s="993"/>
      <c r="JR288" s="993"/>
      <c r="JS288" s="993"/>
      <c r="JT288" s="993"/>
      <c r="JU288" s="993"/>
      <c r="JV288" s="993"/>
      <c r="JW288" s="993"/>
      <c r="JX288" s="993"/>
      <c r="JY288" s="993"/>
      <c r="JZ288" s="993"/>
      <c r="KA288" s="993"/>
      <c r="KB288" s="993"/>
      <c r="KC288" s="993"/>
      <c r="KD288" s="993"/>
      <c r="KE288" s="993"/>
      <c r="KF288" s="993"/>
      <c r="KG288" s="993"/>
      <c r="KH288" s="993"/>
      <c r="KI288" s="993"/>
      <c r="KJ288" s="993"/>
      <c r="KK288" s="993"/>
      <c r="KL288" s="993"/>
      <c r="KM288" s="993"/>
      <c r="KN288" s="993"/>
      <c r="KO288" s="993"/>
      <c r="KP288" s="993"/>
      <c r="KQ288" s="993"/>
      <c r="KR288" s="993"/>
      <c r="KS288" s="993"/>
      <c r="KT288" s="993"/>
      <c r="KU288" s="993"/>
      <c r="KV288" s="993"/>
      <c r="KW288" s="993"/>
      <c r="KX288" s="993"/>
      <c r="KY288" s="993"/>
      <c r="KZ288" s="993"/>
      <c r="LA288" s="993"/>
      <c r="LB288" s="993"/>
      <c r="LC288" s="993"/>
      <c r="LD288" s="993"/>
      <c r="LE288" s="133"/>
    </row>
    <row r="289" spans="1:338" ht="14.45" hidden="1" customHeight="1">
      <c r="A289" s="991">
        <v>181</v>
      </c>
      <c r="B289" s="122">
        <f>COUNTIFS($D$3:D289,D289,$F$3:F289,F289)</f>
        <v>1</v>
      </c>
      <c r="C289" s="268">
        <v>6819</v>
      </c>
      <c r="D289" s="398" t="s">
        <v>800</v>
      </c>
      <c r="E289" s="125" t="s">
        <v>1099</v>
      </c>
      <c r="F289" s="187">
        <v>390210427</v>
      </c>
      <c r="G289" s="125">
        <v>78</v>
      </c>
      <c r="H289" s="398" t="s">
        <v>1996</v>
      </c>
      <c r="I289" s="572" t="s">
        <v>1997</v>
      </c>
      <c r="J289" s="504" t="s">
        <v>477</v>
      </c>
      <c r="K289" s="175" t="s">
        <v>478</v>
      </c>
      <c r="L289" s="125">
        <v>10</v>
      </c>
      <c r="M289" s="188" t="s">
        <v>1998</v>
      </c>
      <c r="N289" s="125"/>
      <c r="O289" s="125"/>
      <c r="P289" s="553" t="s">
        <v>798</v>
      </c>
      <c r="Q289" s="997"/>
      <c r="R289" s="997"/>
      <c r="S289" s="547" t="s">
        <v>550</v>
      </c>
      <c r="T289" s="684" t="s">
        <v>481</v>
      </c>
      <c r="U289" s="639" t="s">
        <v>482</v>
      </c>
      <c r="V289" s="547" t="s">
        <v>481</v>
      </c>
      <c r="W289" s="640" t="s">
        <v>483</v>
      </c>
      <c r="X289" s="547" t="s">
        <v>484</v>
      </c>
      <c r="Y289" s="547" t="s">
        <v>481</v>
      </c>
      <c r="Z289" s="415"/>
      <c r="AA289" s="125"/>
      <c r="AB289" s="301">
        <v>219731</v>
      </c>
      <c r="AC289" s="994"/>
      <c r="AD289" s="994"/>
      <c r="AE289" s="994"/>
      <c r="AF289" s="994"/>
      <c r="AG289" s="1017" t="s">
        <v>507</v>
      </c>
      <c r="AH289" s="1009"/>
      <c r="AI289" s="991">
        <v>76.900000000000006</v>
      </c>
      <c r="AJ289" s="991">
        <v>86.3</v>
      </c>
      <c r="AK289" s="1019">
        <v>66.364699999999999</v>
      </c>
      <c r="AL289" s="991">
        <v>504000</v>
      </c>
      <c r="AM289" s="1022">
        <v>151.19999999999999</v>
      </c>
      <c r="AN289" s="991">
        <v>3</v>
      </c>
      <c r="AO289" s="1024">
        <v>0.12</v>
      </c>
      <c r="AP289" s="1026">
        <v>0.57999999999999996</v>
      </c>
      <c r="AQ289" s="1027">
        <v>98.5</v>
      </c>
      <c r="AR289" s="139">
        <f t="shared" si="153"/>
        <v>99.2</v>
      </c>
      <c r="AS289" s="140">
        <f t="shared" si="154"/>
        <v>0.20689655172413793</v>
      </c>
      <c r="AT289" s="141">
        <f t="shared" si="155"/>
        <v>20.379310344827587</v>
      </c>
      <c r="AU289" s="142">
        <f t="shared" si="156"/>
        <v>1.2111425111021397E-3</v>
      </c>
      <c r="AV289" s="143">
        <v>0.114</v>
      </c>
      <c r="AW289" s="143">
        <f>95-AY289</f>
        <v>95</v>
      </c>
      <c r="AX289" s="1032">
        <v>0</v>
      </c>
      <c r="AY289" s="1020">
        <f>AX289*100/AO289</f>
        <v>0</v>
      </c>
      <c r="AZ289" s="991"/>
      <c r="BC289" s="1042"/>
      <c r="BD289" s="1042"/>
      <c r="BE289" s="991"/>
      <c r="BF289" s="991"/>
      <c r="BG289" s="145"/>
      <c r="BH289" s="991"/>
      <c r="BJ289" s="992">
        <v>69.099999999999994</v>
      </c>
      <c r="BK289" s="992">
        <v>30</v>
      </c>
      <c r="BL289" s="1044">
        <v>2.3033333333333332</v>
      </c>
      <c r="BM289" s="1046">
        <v>0</v>
      </c>
      <c r="BN289" s="153">
        <f t="shared" si="160"/>
        <v>0</v>
      </c>
      <c r="BO289" s="992" t="s">
        <v>487</v>
      </c>
      <c r="BP289" s="1030">
        <v>80</v>
      </c>
      <c r="BQ289" s="147">
        <v>63.3</v>
      </c>
      <c r="BR289" s="1036"/>
      <c r="BS289" s="149" t="s">
        <v>487</v>
      </c>
      <c r="BT289" s="992" t="s">
        <v>487</v>
      </c>
      <c r="BU289" s="1050"/>
      <c r="BV289" s="992" t="s">
        <v>487</v>
      </c>
      <c r="BW289" s="992" t="s">
        <v>487</v>
      </c>
      <c r="BX289" s="992" t="s">
        <v>487</v>
      </c>
      <c r="BY289" s="992" t="s">
        <v>487</v>
      </c>
      <c r="BZ289" s="992" t="s">
        <v>487</v>
      </c>
      <c r="CA289" s="992" t="s">
        <v>487</v>
      </c>
      <c r="CB289" s="992" t="s">
        <v>487</v>
      </c>
      <c r="CC289" s="992" t="s">
        <v>487</v>
      </c>
      <c r="CD289" s="1056"/>
      <c r="CE289" s="991"/>
      <c r="CF289" s="993"/>
      <c r="CG289" s="991"/>
      <c r="CH289" s="991"/>
      <c r="CI289" s="991"/>
      <c r="CJ289" s="991"/>
      <c r="CK289" s="991"/>
      <c r="CM289" s="1020"/>
      <c r="CN289" s="145"/>
      <c r="CO289" s="145"/>
      <c r="CP289" s="1042"/>
      <c r="CQ289" s="991"/>
      <c r="CR289" s="991"/>
      <c r="CS289" s="991"/>
      <c r="CT289" s="1020"/>
      <c r="CU289" s="1020"/>
      <c r="CV289" s="145"/>
      <c r="CW289" s="145"/>
      <c r="CX289" s="1020"/>
      <c r="CY289" s="992"/>
      <c r="CZ289" s="145"/>
      <c r="DA289" s="992">
        <v>6</v>
      </c>
      <c r="DB289" s="992" t="s">
        <v>508</v>
      </c>
      <c r="DC289" s="1007"/>
      <c r="DD289" s="1007"/>
      <c r="DE289" s="308"/>
      <c r="DF289" s="308"/>
      <c r="DG289" s="308"/>
      <c r="DH289" s="579"/>
      <c r="DI289" s="342" t="s">
        <v>489</v>
      </c>
      <c r="DJ289" s="211" t="s">
        <v>507</v>
      </c>
      <c r="DK289" s="162">
        <v>2</v>
      </c>
      <c r="DL289" s="163" t="s">
        <v>476</v>
      </c>
      <c r="DM289" s="163" t="s">
        <v>1744</v>
      </c>
      <c r="DN289" s="164">
        <v>1</v>
      </c>
      <c r="DO289" s="163">
        <v>1</v>
      </c>
      <c r="DP289" s="168">
        <v>42785</v>
      </c>
      <c r="DQ289" s="163">
        <v>1</v>
      </c>
      <c r="DR289" s="165">
        <v>346.2</v>
      </c>
      <c r="DS289" s="125">
        <v>696.4</v>
      </c>
      <c r="DT289" s="125">
        <v>375119</v>
      </c>
      <c r="DU289" s="125">
        <v>0.89600000000000002</v>
      </c>
      <c r="DV289" s="125">
        <v>0.104</v>
      </c>
      <c r="DW289" s="125">
        <v>87</v>
      </c>
      <c r="DX289" s="125" t="s">
        <v>851</v>
      </c>
      <c r="DY289" s="125" t="s">
        <v>490</v>
      </c>
      <c r="DZ289" s="125">
        <v>16.73</v>
      </c>
      <c r="EA289" s="125">
        <v>4</v>
      </c>
      <c r="EB289" s="992" t="s">
        <v>1999</v>
      </c>
      <c r="EC289" s="163">
        <v>6</v>
      </c>
      <c r="ED289" s="163" t="s">
        <v>2000</v>
      </c>
      <c r="EE289" s="166">
        <v>10</v>
      </c>
      <c r="EF289" s="163">
        <v>40</v>
      </c>
      <c r="EG289" s="163">
        <v>3</v>
      </c>
      <c r="EH289" s="163">
        <v>0</v>
      </c>
      <c r="EI289" s="163">
        <v>185</v>
      </c>
      <c r="EJ289" s="163">
        <v>102</v>
      </c>
      <c r="EK289" s="167">
        <f>EJ289/(EI289*EI289*0.01*0.01)</f>
        <v>29.802775748721697</v>
      </c>
      <c r="EL289" s="163">
        <v>3</v>
      </c>
      <c r="EM289" s="1302">
        <v>42928</v>
      </c>
      <c r="EN289" s="169" t="s">
        <v>490</v>
      </c>
      <c r="EO289" s="163" t="s">
        <v>490</v>
      </c>
      <c r="EP289" s="163" t="s">
        <v>490</v>
      </c>
      <c r="EQ289" s="168" t="s">
        <v>490</v>
      </c>
      <c r="ER289" s="1108">
        <v>6819</v>
      </c>
      <c r="ES289" s="125"/>
      <c r="ET289" s="125"/>
      <c r="EU289" s="125"/>
      <c r="EV289" s="125"/>
      <c r="EW289" s="414"/>
      <c r="EX289" s="642"/>
      <c r="EY289" s="643"/>
      <c r="EZ289" s="165"/>
      <c r="FA289" s="125"/>
      <c r="FB289" s="125"/>
      <c r="FC289" s="125"/>
      <c r="FD289" s="398"/>
      <c r="FE289" s="185"/>
      <c r="FF289" s="185"/>
      <c r="FG289" s="644"/>
      <c r="FH289" s="614"/>
      <c r="FI289" s="590"/>
      <c r="FJ289" s="645">
        <v>219731</v>
      </c>
      <c r="FK289" s="1017" t="s">
        <v>507</v>
      </c>
      <c r="FL289" s="1009"/>
      <c r="FM289" s="122"/>
      <c r="FN289" s="1088"/>
      <c r="FO289" s="1009"/>
      <c r="FP289" s="1060"/>
      <c r="FQ289" s="1301">
        <f>DT289/1000</f>
        <v>375.11900000000003</v>
      </c>
      <c r="FR289" s="991"/>
      <c r="FS289" s="133"/>
      <c r="FW289" s="164">
        <v>1</v>
      </c>
      <c r="GF289" s="175"/>
      <c r="GJ289" s="1314">
        <f t="shared" ref="GJ289:GJ310" si="161">DATEDIF(EM289,GK289,"m")</f>
        <v>0</v>
      </c>
      <c r="GK289" s="1306">
        <v>42928</v>
      </c>
      <c r="GL289" s="1315" t="s">
        <v>1958</v>
      </c>
      <c r="GM289" s="177"/>
      <c r="GN289" s="1147"/>
      <c r="GP289" s="340">
        <v>87</v>
      </c>
      <c r="GR289" s="991"/>
      <c r="GS289" s="125"/>
      <c r="GT289" s="991"/>
      <c r="HI289" s="991"/>
      <c r="HJ289" s="991"/>
      <c r="HK289" s="991"/>
      <c r="HL289" s="991"/>
      <c r="HM289" s="991"/>
      <c r="HN289" s="991"/>
      <c r="HO289" s="1022"/>
      <c r="HP289" s="1022"/>
      <c r="HQ289" s="991"/>
      <c r="HR289" s="991"/>
      <c r="HS289" s="991"/>
      <c r="HT289" s="991"/>
      <c r="HU289" s="991"/>
      <c r="HV289" s="991"/>
      <c r="HW289" s="991"/>
      <c r="HX289" s="991"/>
      <c r="HY289" s="991"/>
      <c r="HZ289" s="991"/>
      <c r="IA289" s="991"/>
      <c r="IB289" s="1022"/>
      <c r="IC289" s="991"/>
      <c r="ID289" s="991"/>
      <c r="IE289" s="991"/>
      <c r="IF289" s="991"/>
      <c r="IG289" s="991"/>
      <c r="IH289" s="991"/>
      <c r="II289" s="991"/>
      <c r="IJ289" s="991"/>
      <c r="IK289" s="1022"/>
      <c r="IL289" s="991"/>
      <c r="IM289" s="991"/>
      <c r="IN289" s="1022"/>
      <c r="IO289" s="991"/>
      <c r="IP289" s="991"/>
      <c r="IQ289" s="991"/>
      <c r="IR289" s="991"/>
      <c r="IS289" s="991"/>
      <c r="IT289" s="1022"/>
      <c r="IU289" s="991"/>
      <c r="IV289" s="991"/>
      <c r="IW289" s="991"/>
      <c r="IX289" s="991"/>
      <c r="IY289" s="991"/>
      <c r="IZ289" s="991"/>
      <c r="JA289" s="991"/>
      <c r="JB289" s="991"/>
      <c r="JC289" s="991"/>
      <c r="JD289" s="991"/>
      <c r="JE289" s="991"/>
      <c r="JF289" s="991"/>
      <c r="JG289" s="125"/>
      <c r="JH289" s="125"/>
      <c r="JI289" s="1418"/>
      <c r="JJ289" s="993"/>
      <c r="JK289" s="993"/>
      <c r="JL289" s="993"/>
      <c r="JM289" s="993"/>
      <c r="JN289" s="993"/>
      <c r="JO289" s="993"/>
      <c r="JP289" s="993"/>
      <c r="JQ289" s="993"/>
      <c r="JR289" s="993"/>
      <c r="JS289" s="993"/>
      <c r="JT289" s="993"/>
      <c r="JU289" s="993"/>
      <c r="JV289" s="993"/>
      <c r="JW289" s="993"/>
      <c r="JX289" s="993"/>
      <c r="JY289" s="993"/>
      <c r="JZ289" s="993"/>
      <c r="KA289" s="993"/>
      <c r="KB289" s="993"/>
      <c r="KC289" s="993"/>
      <c r="KD289" s="993"/>
      <c r="KE289" s="993"/>
      <c r="KF289" s="993"/>
      <c r="KG289" s="993"/>
      <c r="KH289" s="993"/>
      <c r="KI289" s="993"/>
      <c r="KJ289" s="993"/>
      <c r="KK289" s="993"/>
      <c r="KL289" s="993"/>
      <c r="KM289" s="993"/>
      <c r="KN289" s="993"/>
      <c r="KO289" s="993"/>
      <c r="KP289" s="993"/>
      <c r="KQ289" s="993"/>
      <c r="KR289" s="993"/>
      <c r="KS289" s="993"/>
      <c r="KT289" s="993"/>
      <c r="KU289" s="993"/>
      <c r="KV289" s="993"/>
      <c r="KW289" s="993"/>
      <c r="KX289" s="993"/>
      <c r="KY289" s="993"/>
      <c r="KZ289" s="993"/>
      <c r="LA289" s="993"/>
      <c r="LB289" s="993"/>
      <c r="LC289" s="993"/>
      <c r="LD289" s="993"/>
      <c r="LE289" s="125"/>
      <c r="LF289" s="175"/>
      <c r="LG289" s="175"/>
      <c r="LH289" s="175"/>
      <c r="LI289" s="175"/>
      <c r="LJ289" s="175"/>
      <c r="LK289" s="175"/>
      <c r="LL289" s="175"/>
      <c r="LM289" s="175"/>
      <c r="LN289" s="175"/>
      <c r="LO289" s="175"/>
      <c r="LP289" s="175"/>
      <c r="LQ289" s="175"/>
      <c r="LR289" s="175"/>
      <c r="LS289" s="175"/>
      <c r="LT289" s="175"/>
      <c r="LU289" s="175"/>
      <c r="LV289" s="175"/>
      <c r="LW289" s="175"/>
      <c r="LX289" s="175"/>
      <c r="LY289" s="183"/>
      <c r="LZ289" s="183"/>
    </row>
    <row r="290" spans="1:338" s="1351" customFormat="1" ht="14.45" customHeight="1">
      <c r="A290" s="209">
        <v>273</v>
      </c>
      <c r="B290" s="209">
        <f>COUNTIFS($D$3:D290,D290,$F$3:F290,F290)</f>
        <v>1</v>
      </c>
      <c r="C290" s="1338">
        <v>9591</v>
      </c>
      <c r="D290" s="1338" t="s">
        <v>1745</v>
      </c>
      <c r="E290" s="1381" t="s">
        <v>621</v>
      </c>
      <c r="F290" s="1382">
        <v>400512430</v>
      </c>
      <c r="G290" s="1381">
        <v>78</v>
      </c>
      <c r="H290" s="1338" t="s">
        <v>1795</v>
      </c>
      <c r="I290" s="1383" t="s">
        <v>2036</v>
      </c>
      <c r="J290" s="1384" t="s">
        <v>477</v>
      </c>
      <c r="K290" s="1381" t="s">
        <v>478</v>
      </c>
      <c r="L290" s="1381">
        <v>4</v>
      </c>
      <c r="M290" s="1381">
        <v>6</v>
      </c>
      <c r="N290" s="1381" t="s">
        <v>490</v>
      </c>
      <c r="O290" s="301"/>
      <c r="P290" s="201" t="s">
        <v>1157</v>
      </c>
      <c r="Q290" s="994"/>
      <c r="R290" s="994"/>
      <c r="S290" s="921" t="s">
        <v>598</v>
      </c>
      <c r="T290" s="922" t="s">
        <v>523</v>
      </c>
      <c r="U290" s="921" t="s">
        <v>484</v>
      </c>
      <c r="V290" s="923" t="s">
        <v>599</v>
      </c>
      <c r="W290" s="921" t="s">
        <v>506</v>
      </c>
      <c r="X290" s="921" t="s">
        <v>484</v>
      </c>
      <c r="Y290" s="921" t="s">
        <v>484</v>
      </c>
      <c r="Z290" s="953"/>
      <c r="AA290" s="924"/>
      <c r="AB290" s="201"/>
      <c r="AC290" s="1071">
        <v>59142</v>
      </c>
      <c r="AD290" s="1071">
        <v>1479</v>
      </c>
      <c r="AE290" s="1217" t="s">
        <v>484</v>
      </c>
      <c r="AF290" s="991" t="s">
        <v>484</v>
      </c>
      <c r="AG290" s="1018" t="s">
        <v>1589</v>
      </c>
      <c r="AH290" s="993"/>
      <c r="AI290"/>
      <c r="AJ290" s="122"/>
      <c r="AK290" s="122"/>
      <c r="AL290" s="133"/>
      <c r="AM290" s="133"/>
      <c r="AN290" s="133"/>
      <c r="AO290" s="1021">
        <v>58.8</v>
      </c>
      <c r="AP290" s="363">
        <v>28.5</v>
      </c>
      <c r="AQ290" s="138">
        <v>8.8000000000000007</v>
      </c>
      <c r="AR290" s="139">
        <f t="shared" si="153"/>
        <v>96.1</v>
      </c>
      <c r="AS290" s="140">
        <f t="shared" si="154"/>
        <v>2.0631578947368419</v>
      </c>
      <c r="AT290" s="141">
        <f t="shared" si="155"/>
        <v>18.155789473684209</v>
      </c>
      <c r="AU290" s="142">
        <f t="shared" si="156"/>
        <v>1.5764075067024128</v>
      </c>
      <c r="AV290" s="145" t="s">
        <v>487</v>
      </c>
      <c r="AW290" s="145" t="s">
        <v>487</v>
      </c>
      <c r="AX290" s="145" t="s">
        <v>487</v>
      </c>
      <c r="AY290" s="145" t="s">
        <v>487</v>
      </c>
      <c r="AZ290" s="145" t="s">
        <v>487</v>
      </c>
      <c r="BA290" s="145"/>
      <c r="BB290" s="322">
        <v>0.01</v>
      </c>
      <c r="BC290" s="366"/>
      <c r="BD290" s="366"/>
      <c r="BE290" s="366"/>
      <c r="BF290" s="366"/>
      <c r="BG290" s="145"/>
      <c r="BH290" s="233">
        <v>218.2328190743338</v>
      </c>
      <c r="BI290" s="217">
        <v>0.04</v>
      </c>
      <c r="BJ290" s="145">
        <v>55.5</v>
      </c>
      <c r="BK290" s="145">
        <v>44.5</v>
      </c>
      <c r="BL290" s="150">
        <f>BJ290/BK290</f>
        <v>1.247191011235955</v>
      </c>
      <c r="BM290" s="206" t="s">
        <v>487</v>
      </c>
      <c r="BN290" s="122" t="s">
        <v>487</v>
      </c>
      <c r="BO290" s="262" t="s">
        <v>487</v>
      </c>
      <c r="BP290" s="145" t="s">
        <v>487</v>
      </c>
      <c r="BQ290" s="359"/>
      <c r="BR290" s="174">
        <v>26018.799999999999</v>
      </c>
      <c r="BS290" s="153">
        <f>BX290+BZ290</f>
        <v>31.630000000000003</v>
      </c>
      <c r="BT290" s="153">
        <v>91.2</v>
      </c>
      <c r="BU290" s="174">
        <v>6360.1724137931033</v>
      </c>
      <c r="BV290" s="153">
        <v>8.7999999999999972</v>
      </c>
      <c r="BW290" s="153">
        <v>24.92</v>
      </c>
      <c r="BX290" s="153">
        <v>5.83</v>
      </c>
      <c r="BY290" s="153">
        <v>1.66</v>
      </c>
      <c r="BZ290" s="153">
        <v>25.8</v>
      </c>
      <c r="CA290" s="153">
        <v>7.36</v>
      </c>
      <c r="CB290" s="143">
        <v>55.8</v>
      </c>
      <c r="CC290" s="143">
        <v>15.9</v>
      </c>
      <c r="CD290" s="143">
        <v>1.78</v>
      </c>
      <c r="CE290" s="122"/>
      <c r="CF290" s="122"/>
      <c r="CG290" s="122"/>
      <c r="CH290" s="122"/>
      <c r="CI290" s="122"/>
      <c r="CJ290" s="122">
        <v>47.2</v>
      </c>
      <c r="CK290" s="135">
        <v>4255.3745928338767</v>
      </c>
      <c r="CL290" s="157">
        <f>BX290/BZ290</f>
        <v>0.22596899224806202</v>
      </c>
      <c r="CM290" s="145"/>
      <c r="CN290" s="145"/>
      <c r="CO290" s="145"/>
      <c r="CP290" s="366"/>
      <c r="CQ290" s="366"/>
      <c r="CR290" s="366"/>
      <c r="CS290" s="366"/>
      <c r="CT290" s="145"/>
      <c r="CU290" s="172"/>
      <c r="CV290" s="172"/>
      <c r="CW290" s="172"/>
      <c r="CX290" s="153"/>
      <c r="CY290" s="158"/>
      <c r="CZ290" s="145"/>
      <c r="DA290" s="209">
        <v>4</v>
      </c>
      <c r="DB290" s="237" t="s">
        <v>600</v>
      </c>
      <c r="DC290" s="149" t="s">
        <v>1797</v>
      </c>
      <c r="DD290" s="159"/>
      <c r="DE290" s="125"/>
      <c r="DF290" s="398"/>
      <c r="DG290" s="125"/>
      <c r="DH290" s="414"/>
      <c r="DI290" s="164" t="s">
        <v>489</v>
      </c>
      <c r="DJ290" s="1372" t="s">
        <v>1722</v>
      </c>
      <c r="DK290" s="166">
        <v>1</v>
      </c>
      <c r="DL290" s="166" t="s">
        <v>2036</v>
      </c>
      <c r="DM290" s="166"/>
      <c r="DN290" s="164">
        <v>0</v>
      </c>
      <c r="DO290" s="166">
        <v>1</v>
      </c>
      <c r="DP290" s="1344">
        <v>38443</v>
      </c>
      <c r="DQ290" s="166">
        <v>1</v>
      </c>
      <c r="DR290" s="165">
        <v>3.2</v>
      </c>
      <c r="DS290" s="125">
        <v>5.9</v>
      </c>
      <c r="DT290" s="125">
        <v>285</v>
      </c>
      <c r="DU290" s="125">
        <v>13.7</v>
      </c>
      <c r="DV290" s="125">
        <v>86.3</v>
      </c>
      <c r="DW290" s="125" t="s">
        <v>490</v>
      </c>
      <c r="DX290" s="125" t="s">
        <v>490</v>
      </c>
      <c r="DY290" s="125" t="s">
        <v>490</v>
      </c>
      <c r="DZ290" s="125" t="s">
        <v>490</v>
      </c>
      <c r="EA290" s="125">
        <v>0</v>
      </c>
      <c r="EB290" s="122"/>
      <c r="EC290" s="166"/>
      <c r="ED290" s="166">
        <v>4</v>
      </c>
      <c r="EE290" s="166">
        <v>4</v>
      </c>
      <c r="EF290" s="166"/>
      <c r="EG290" s="166"/>
      <c r="EH290" s="166"/>
      <c r="EI290" s="166">
        <v>178</v>
      </c>
      <c r="EJ290" s="166">
        <v>101</v>
      </c>
      <c r="EK290" s="167">
        <f>EJ290/(EI290*EI290*0.01*0.01)</f>
        <v>31.877288221184187</v>
      </c>
      <c r="EL290" s="166">
        <v>2</v>
      </c>
      <c r="EM290" s="1345">
        <v>43390</v>
      </c>
      <c r="EN290" s="166" t="s">
        <v>490</v>
      </c>
      <c r="EO290" s="166" t="s">
        <v>490</v>
      </c>
      <c r="EP290" s="316" t="s">
        <v>490</v>
      </c>
      <c r="EQ290" s="1354"/>
      <c r="ER290" s="1071">
        <v>9591</v>
      </c>
      <c r="ES290" s="682">
        <v>75</v>
      </c>
      <c r="ET290" s="611">
        <v>288154</v>
      </c>
      <c r="EU290" s="611">
        <v>2</v>
      </c>
      <c r="EV290" s="600">
        <f>ET290/ES290*EU290</f>
        <v>7684.1066666666666</v>
      </c>
      <c r="EW290" s="612">
        <v>821</v>
      </c>
      <c r="EX290" s="613">
        <f>EW290/ES290*EU290</f>
        <v>21.893333333333334</v>
      </c>
      <c r="EY290" s="563">
        <f>L290*EX290</f>
        <v>87.573333333333338</v>
      </c>
      <c r="EZ290" s="742">
        <v>28</v>
      </c>
      <c r="FA290" s="619">
        <v>4500</v>
      </c>
      <c r="FB290" s="164">
        <v>1000</v>
      </c>
      <c r="FC290" s="175"/>
      <c r="FD290" s="620">
        <f>FA290/EZ290</f>
        <v>160.71428571428572</v>
      </c>
      <c r="FE290" s="621">
        <f>FB290*FD290/1000</f>
        <v>160.71428571428572</v>
      </c>
      <c r="FF290" s="622">
        <f>EY290/FE290</f>
        <v>0.54490074074074069</v>
      </c>
      <c r="FG290" s="566"/>
      <c r="FH290" s="920"/>
      <c r="FI290" s="871"/>
      <c r="FJ290" s="165"/>
      <c r="FK290" s="1009"/>
      <c r="FL290" s="133"/>
      <c r="FM290" s="172">
        <f>EW290*100/ET290</f>
        <v>0.28491709294335665</v>
      </c>
      <c r="FN290" s="213">
        <f>EX290/1000</f>
        <v>2.1893333333333334E-2</v>
      </c>
      <c r="FO290" s="133"/>
      <c r="FP290" s="172">
        <v>0.28491709294335665</v>
      </c>
      <c r="FQ290" s="213">
        <v>2.1893333333333334E-2</v>
      </c>
      <c r="FR290" s="222">
        <f>DT290/EX290</f>
        <v>13.017661388550547</v>
      </c>
      <c r="FS290" s="222"/>
      <c r="FT290" s="223"/>
      <c r="FU290" s="223"/>
      <c r="FV290" s="223"/>
      <c r="FW290" s="125"/>
      <c r="FX290" s="125"/>
      <c r="FY290" s="125"/>
      <c r="FZ290" s="175"/>
      <c r="GA290" s="175"/>
      <c r="GB290" s="175"/>
      <c r="GC290" s="175"/>
      <c r="GD290" s="125"/>
      <c r="GE290" s="175"/>
      <c r="GF290" s="175"/>
      <c r="GG290" s="125"/>
      <c r="GH290" s="175"/>
      <c r="GI290" s="175"/>
      <c r="GJ290" s="1346">
        <f t="shared" si="161"/>
        <v>0</v>
      </c>
      <c r="GK290" s="925">
        <v>43390</v>
      </c>
      <c r="GL290" s="1347" t="s">
        <v>1958</v>
      </c>
      <c r="GM290" s="1348"/>
      <c r="GN290" s="1147"/>
      <c r="GO290" s="125"/>
      <c r="GP290" s="125"/>
      <c r="GQ290" s="125"/>
      <c r="GR290" s="991"/>
      <c r="GS290" s="991"/>
      <c r="GT290" s="991"/>
      <c r="GU290" s="133"/>
      <c r="GV290" s="125"/>
      <c r="GW290" s="125"/>
      <c r="GX290" s="125"/>
      <c r="GY290" s="125"/>
      <c r="GZ290" s="125"/>
      <c r="HA290" s="125"/>
      <c r="HB290" s="125"/>
      <c r="HC290" s="125"/>
      <c r="HD290" s="125"/>
      <c r="HE290" s="125"/>
      <c r="HF290" s="125"/>
      <c r="HG290" s="125"/>
      <c r="HH290" s="125"/>
      <c r="HI290" s="991"/>
      <c r="HJ290" s="991"/>
      <c r="HK290" s="991"/>
      <c r="HL290" s="991"/>
      <c r="HM290" s="991"/>
      <c r="HN290" s="991"/>
      <c r="HO290" s="1022"/>
      <c r="HP290" s="1022"/>
      <c r="HQ290" s="991"/>
      <c r="HR290" s="991"/>
      <c r="HS290" s="991"/>
      <c r="HT290" s="991"/>
      <c r="HU290" s="991"/>
      <c r="HV290" s="991"/>
      <c r="HW290" s="991"/>
      <c r="HX290" s="991"/>
      <c r="HY290" s="991"/>
      <c r="HZ290" s="991"/>
      <c r="IA290" s="991"/>
      <c r="IB290" s="1022"/>
      <c r="IC290" s="991"/>
      <c r="ID290" s="991"/>
      <c r="IE290" s="991"/>
      <c r="IF290" s="991"/>
      <c r="IG290" s="991"/>
      <c r="IH290" s="991"/>
      <c r="II290" s="991"/>
      <c r="IJ290" s="991"/>
      <c r="IK290" s="1022"/>
      <c r="IL290" s="991"/>
      <c r="IM290" s="991"/>
      <c r="IN290" s="1022"/>
      <c r="IO290" s="991"/>
      <c r="IP290" s="991"/>
      <c r="IQ290" s="991"/>
      <c r="IR290" s="991"/>
      <c r="IS290" s="991"/>
      <c r="IT290" s="1022"/>
      <c r="IU290" s="991"/>
      <c r="IV290" s="991"/>
      <c r="IW290" s="991"/>
      <c r="IX290" s="991"/>
      <c r="IY290" s="991"/>
      <c r="IZ290" s="991"/>
      <c r="JA290" s="991"/>
      <c r="JB290" s="991"/>
      <c r="JC290" s="991"/>
      <c r="JD290" s="991"/>
      <c r="JE290" s="991"/>
      <c r="JF290" s="991"/>
      <c r="JG290" s="1342" t="s">
        <v>2059</v>
      </c>
      <c r="JH290" s="1355" t="s">
        <v>2111</v>
      </c>
      <c r="JI290" s="1458">
        <v>1.2</v>
      </c>
      <c r="JJ290" s="993"/>
      <c r="JK290" s="993"/>
      <c r="JL290" s="993"/>
      <c r="JM290" s="993"/>
      <c r="JN290" s="993"/>
      <c r="JO290" s="993"/>
      <c r="JP290" s="993"/>
      <c r="JQ290" s="993"/>
      <c r="JR290" s="993"/>
      <c r="JS290" s="993"/>
      <c r="JT290" s="993"/>
      <c r="JU290" s="993"/>
      <c r="JV290" s="993"/>
      <c r="JW290" s="993"/>
      <c r="JX290" s="993"/>
      <c r="JY290" s="993"/>
      <c r="JZ290" s="993"/>
      <c r="KA290" s="993"/>
      <c r="KB290" s="993"/>
      <c r="KC290" s="993"/>
      <c r="KD290" s="993"/>
      <c r="KE290" s="993"/>
      <c r="KF290" s="993"/>
      <c r="KG290" s="993"/>
      <c r="KH290" s="993"/>
      <c r="KI290" s="993"/>
      <c r="KJ290" s="993"/>
      <c r="KK290" s="993"/>
      <c r="KL290" s="993"/>
      <c r="KM290" s="993"/>
      <c r="KN290" s="993"/>
      <c r="KO290" s="993"/>
      <c r="KP290" s="993"/>
      <c r="KQ290" s="993"/>
      <c r="KR290" s="993"/>
      <c r="KS290" s="993"/>
      <c r="KT290" s="993"/>
      <c r="KU290" s="993"/>
      <c r="KV290" s="993"/>
      <c r="KW290" s="993"/>
      <c r="KX290" s="993"/>
      <c r="KY290" s="993"/>
      <c r="KZ290" s="993"/>
      <c r="LA290" s="993"/>
      <c r="LB290" s="993"/>
      <c r="LC290" s="993"/>
      <c r="LD290" s="993"/>
      <c r="LE290" s="164">
        <v>1</v>
      </c>
      <c r="LF290" s="1379" t="s">
        <v>2085</v>
      </c>
      <c r="LG290" s="1379">
        <v>30</v>
      </c>
      <c r="LH290" s="1379" t="s">
        <v>2085</v>
      </c>
      <c r="LI290" s="1359">
        <v>189.1</v>
      </c>
      <c r="LJ290" s="1379">
        <v>0.7</v>
      </c>
      <c r="LK290" s="1379" t="s">
        <v>2085</v>
      </c>
      <c r="LL290" s="1379" t="s">
        <v>484</v>
      </c>
      <c r="LM290" s="1379">
        <v>0</v>
      </c>
      <c r="LN290" s="1359">
        <v>5.3</v>
      </c>
      <c r="LO290" s="1379" t="s">
        <v>484</v>
      </c>
      <c r="LP290" s="1379" t="s">
        <v>484</v>
      </c>
      <c r="LQ290" s="1379">
        <v>0</v>
      </c>
      <c r="LR290" s="1379">
        <v>0</v>
      </c>
      <c r="LS290" s="1379">
        <v>0.4</v>
      </c>
      <c r="LT290" s="1359">
        <v>0</v>
      </c>
      <c r="LU290" s="1379"/>
      <c r="LV290" s="1379">
        <v>1.1000000000000001</v>
      </c>
      <c r="LW290" s="1379" t="s">
        <v>484</v>
      </c>
      <c r="LX290" s="1379" t="s">
        <v>2085</v>
      </c>
      <c r="LY290" s="1379" t="s">
        <v>484</v>
      </c>
      <c r="LZ290" s="1379" t="s">
        <v>2085</v>
      </c>
    </row>
    <row r="291" spans="1:338" s="1351" customFormat="1" ht="14.45" customHeight="1">
      <c r="A291" s="209">
        <v>122</v>
      </c>
      <c r="B291" s="209">
        <f>COUNTIFS($D$3:D291,D291,$F$3:F291,F291)</f>
        <v>1</v>
      </c>
      <c r="C291" s="1338">
        <v>10525</v>
      </c>
      <c r="D291" s="532" t="s">
        <v>2046</v>
      </c>
      <c r="E291" s="164" t="s">
        <v>1690</v>
      </c>
      <c r="F291" s="1339">
        <v>435303156</v>
      </c>
      <c r="G291" s="164">
        <f>LEFT(H291,4)-CONCATENATE(19,LEFT(F291,2))</f>
        <v>76</v>
      </c>
      <c r="H291" s="532" t="s">
        <v>1826</v>
      </c>
      <c r="I291" s="1385" t="s">
        <v>1943</v>
      </c>
      <c r="J291" s="1341" t="s">
        <v>1501</v>
      </c>
      <c r="K291" s="164" t="s">
        <v>478</v>
      </c>
      <c r="L291" s="164">
        <v>4</v>
      </c>
      <c r="M291" s="164" t="s">
        <v>980</v>
      </c>
      <c r="N291" s="164" t="s">
        <v>490</v>
      </c>
      <c r="O291" s="125"/>
      <c r="P291" s="125" t="s">
        <v>953</v>
      </c>
      <c r="Q291" s="991"/>
      <c r="R291" s="991"/>
      <c r="S291" s="530" t="s">
        <v>484</v>
      </c>
      <c r="T291" s="530" t="s">
        <v>484</v>
      </c>
      <c r="U291" s="530" t="s">
        <v>484</v>
      </c>
      <c r="V291" s="810" t="s">
        <v>549</v>
      </c>
      <c r="W291" s="530" t="s">
        <v>484</v>
      </c>
      <c r="X291" s="611" t="s">
        <v>484</v>
      </c>
      <c r="Y291" s="611" t="s">
        <v>484</v>
      </c>
      <c r="Z291" s="389" t="s">
        <v>550</v>
      </c>
      <c r="AA291" s="125"/>
      <c r="AB291" s="125"/>
      <c r="AC291" s="1015">
        <v>1455</v>
      </c>
      <c r="AD291" s="1016">
        <v>7</v>
      </c>
      <c r="AE291" s="1015" t="s">
        <v>484</v>
      </c>
      <c r="AF291" s="1015" t="s">
        <v>484</v>
      </c>
      <c r="AG291" s="1018" t="s">
        <v>1502</v>
      </c>
      <c r="AH291" s="1015">
        <v>200</v>
      </c>
      <c r="AI291" s="122"/>
      <c r="AJ291" s="122"/>
      <c r="AK291" s="134"/>
      <c r="AL291" s="122"/>
      <c r="AM291" s="122"/>
      <c r="AN291" s="122"/>
      <c r="AO291" s="1024">
        <v>33.799999999999997</v>
      </c>
      <c r="AP291" s="137">
        <v>42.1</v>
      </c>
      <c r="AQ291" s="138">
        <v>24.1</v>
      </c>
      <c r="AR291" s="139">
        <f t="shared" si="153"/>
        <v>100</v>
      </c>
      <c r="AS291" s="140">
        <f t="shared" si="154"/>
        <v>0.80285035629453672</v>
      </c>
      <c r="AT291" s="141">
        <f t="shared" si="155"/>
        <v>19.348693586698335</v>
      </c>
      <c r="AU291" s="142">
        <f t="shared" si="156"/>
        <v>0.51057401812688818</v>
      </c>
      <c r="AV291" s="145">
        <f>AW291*AO291/100</f>
        <v>30.960799999999995</v>
      </c>
      <c r="AW291" s="143">
        <f t="shared" ref="AW291:AW305" si="162">95-AY291</f>
        <v>91.6</v>
      </c>
      <c r="AX291" s="144">
        <v>1.819</v>
      </c>
      <c r="AY291" s="145">
        <v>3.4</v>
      </c>
      <c r="AZ291" s="149" t="s">
        <v>487</v>
      </c>
      <c r="BA291" s="259">
        <v>3.4</v>
      </c>
      <c r="BB291" s="207" t="s">
        <v>487</v>
      </c>
      <c r="BC291" s="260"/>
      <c r="BD291" s="171"/>
      <c r="BE291"/>
      <c r="BF291"/>
      <c r="BG291" s="145"/>
      <c r="BH291" s="233" t="s">
        <v>487</v>
      </c>
      <c r="BI291" s="217"/>
      <c r="BJ291" s="122">
        <v>49.4</v>
      </c>
      <c r="BK291" s="122">
        <v>50.6</v>
      </c>
      <c r="BL291" s="150">
        <f>BJ291/BK291</f>
        <v>0.97628458498023707</v>
      </c>
      <c r="BM291" s="151" t="s">
        <v>487</v>
      </c>
      <c r="BN291" s="122" t="s">
        <v>487</v>
      </c>
      <c r="BO291" s="149" t="s">
        <v>487</v>
      </c>
      <c r="BP291" s="143">
        <v>4.95</v>
      </c>
      <c r="BQ291" s="234">
        <v>8.17</v>
      </c>
      <c r="BR291" s="174" t="s">
        <v>487</v>
      </c>
      <c r="BS291" s="153">
        <f>BX291+BZ291</f>
        <v>41.6</v>
      </c>
      <c r="BT291" s="262" t="s">
        <v>487</v>
      </c>
      <c r="BU291" s="263"/>
      <c r="BV291" s="262" t="s">
        <v>487</v>
      </c>
      <c r="BW291" s="1039">
        <f>BY291+CA291+CC291</f>
        <v>42.1</v>
      </c>
      <c r="BX291" s="158">
        <v>13.8</v>
      </c>
      <c r="BY291" s="145">
        <f>BX291*AP291/(CB291+BZ291+BX291)</f>
        <v>5.9465711361310136</v>
      </c>
      <c r="BZ291" s="158">
        <v>27.8</v>
      </c>
      <c r="CA291" s="145">
        <f>BZ291*AP291/(CB291+BZ291+BX291)</f>
        <v>11.979324462640738</v>
      </c>
      <c r="CB291" s="158">
        <v>56.1</v>
      </c>
      <c r="CC291" s="145">
        <f>CB291*AP291/(CB291+BZ291+BX291)</f>
        <v>24.174104401228249</v>
      </c>
      <c r="CD291" s="262" t="s">
        <v>487</v>
      </c>
      <c r="CE291" s="122"/>
      <c r="CF291" s="122"/>
      <c r="CG291" s="122"/>
      <c r="CH291" s="122"/>
      <c r="CI291" s="122"/>
      <c r="CJ291" s="122"/>
      <c r="CK291" s="135" t="s">
        <v>487</v>
      </c>
      <c r="CL291" s="143">
        <f>BX291/BZ291</f>
        <v>0.49640287769784175</v>
      </c>
      <c r="CM291" s="145"/>
      <c r="CN291" s="145"/>
      <c r="CO291" s="145"/>
      <c r="CP291" s="171"/>
      <c r="CQ291"/>
      <c r="CR291"/>
      <c r="CS291"/>
      <c r="CT291" s="145"/>
      <c r="CU291" s="236"/>
      <c r="CV291" s="236"/>
      <c r="CW291" s="145"/>
      <c r="CX291" s="145"/>
      <c r="CY291" s="122"/>
      <c r="CZ291" s="145"/>
      <c r="DA291" s="209">
        <v>4</v>
      </c>
      <c r="DB291" s="158" t="s">
        <v>300</v>
      </c>
      <c r="DC291" s="383">
        <f>AP291-(BY291+CA291+CC291)</f>
        <v>0</v>
      </c>
      <c r="DD291" s="266"/>
      <c r="DE291" s="125"/>
      <c r="DF291" s="125"/>
      <c r="DG291" s="125"/>
      <c r="DH291" s="414"/>
      <c r="DI291" s="164" t="s">
        <v>515</v>
      </c>
      <c r="DJ291" s="1386" t="s">
        <v>1502</v>
      </c>
      <c r="DK291" s="166">
        <v>2</v>
      </c>
      <c r="DL291" s="166"/>
      <c r="DM291" s="166" t="s">
        <v>1780</v>
      </c>
      <c r="DN291" s="164">
        <v>0</v>
      </c>
      <c r="DO291" s="166">
        <v>1</v>
      </c>
      <c r="DP291" s="1354">
        <v>42772</v>
      </c>
      <c r="DQ291" s="166"/>
      <c r="DR291" s="165" t="s">
        <v>490</v>
      </c>
      <c r="DS291" s="125" t="s">
        <v>490</v>
      </c>
      <c r="DT291" s="125" t="s">
        <v>490</v>
      </c>
      <c r="DU291" s="125" t="s">
        <v>490</v>
      </c>
      <c r="DV291" s="125" t="s">
        <v>490</v>
      </c>
      <c r="DW291" s="125" t="s">
        <v>490</v>
      </c>
      <c r="DX291" s="125" t="s">
        <v>490</v>
      </c>
      <c r="DY291" s="125" t="s">
        <v>490</v>
      </c>
      <c r="DZ291" s="125" t="s">
        <v>490</v>
      </c>
      <c r="EA291" s="125" t="s">
        <v>490</v>
      </c>
      <c r="EB291" s="122"/>
      <c r="EC291" s="242"/>
      <c r="ED291" s="242"/>
      <c r="EE291" s="166">
        <v>4</v>
      </c>
      <c r="EF291" s="166"/>
      <c r="EG291" s="166"/>
      <c r="EH291" s="166"/>
      <c r="EI291" s="166"/>
      <c r="EJ291" s="166"/>
      <c r="EK291" s="167"/>
      <c r="EL291" s="166"/>
      <c r="EM291" s="1376">
        <v>43550</v>
      </c>
      <c r="EN291" s="166"/>
      <c r="EO291" s="166"/>
      <c r="EP291" s="242"/>
      <c r="EQ291" s="1354"/>
      <c r="ER291" s="1071">
        <v>10525</v>
      </c>
      <c r="ES291" s="682">
        <v>44</v>
      </c>
      <c r="ET291" s="611">
        <v>11521</v>
      </c>
      <c r="EU291" s="611">
        <v>2</v>
      </c>
      <c r="EV291" s="600">
        <v>523.68181818181813</v>
      </c>
      <c r="EW291" s="612">
        <v>605</v>
      </c>
      <c r="EX291" s="613">
        <v>27.5</v>
      </c>
      <c r="EY291" s="563">
        <v>110</v>
      </c>
      <c r="EZ291" s="441"/>
      <c r="FA291" s="175"/>
      <c r="FB291" s="175"/>
      <c r="FC291" s="175"/>
      <c r="FD291" s="564"/>
      <c r="FE291" s="565"/>
      <c r="FF291" s="565"/>
      <c r="FG291" s="566"/>
      <c r="FH291" s="614"/>
      <c r="FI291" s="518"/>
      <c r="FJ291" s="519"/>
      <c r="FK291" s="1017"/>
      <c r="FL291" s="133"/>
      <c r="FM291" s="172">
        <f>EW291*100/ET291</f>
        <v>5.2512802708098256</v>
      </c>
      <c r="FN291" s="213">
        <f>EX291/1000</f>
        <v>2.75E-2</v>
      </c>
      <c r="FO291" s="133"/>
      <c r="FP291" s="172">
        <v>5.2512802708098256</v>
      </c>
      <c r="FQ291" s="213">
        <v>2.75E-2</v>
      </c>
      <c r="FR291" s="222"/>
      <c r="FS291" s="222"/>
      <c r="FT291" s="223"/>
      <c r="FU291" s="223"/>
      <c r="FV291" s="223"/>
      <c r="FW291" s="166"/>
      <c r="FX291" s="166"/>
      <c r="FY291" s="166"/>
      <c r="FZ291" s="345"/>
      <c r="GA291" s="166"/>
      <c r="GB291" s="166"/>
      <c r="GC291" s="166"/>
      <c r="GD291" s="166"/>
      <c r="GE291" s="166"/>
      <c r="GF291" s="166"/>
      <c r="GG291" s="166"/>
      <c r="GH291" s="345"/>
      <c r="GI291" s="345"/>
      <c r="GJ291" s="1346">
        <f t="shared" si="161"/>
        <v>0</v>
      </c>
      <c r="GK291" s="214">
        <v>43550</v>
      </c>
      <c r="GL291" s="1347" t="s">
        <v>1958</v>
      </c>
      <c r="GM291" s="1348"/>
      <c r="GN291" s="1147"/>
      <c r="GO291" s="874"/>
      <c r="GP291" s="876">
        <v>0.35928093482934415</v>
      </c>
      <c r="GQ291" s="874"/>
      <c r="GR291" s="1092"/>
      <c r="GS291" s="1092"/>
      <c r="GT291" s="1092"/>
      <c r="GU291" s="875"/>
      <c r="GV291" s="166"/>
      <c r="GW291" s="166"/>
      <c r="GX291" s="166"/>
      <c r="GY291" s="166"/>
      <c r="GZ291" s="166"/>
      <c r="HA291" s="166"/>
      <c r="HB291" s="166"/>
      <c r="HC291" s="166"/>
      <c r="HD291" s="166"/>
      <c r="HE291" s="166"/>
      <c r="HF291" s="166"/>
      <c r="HG291" s="166"/>
      <c r="HH291" s="166"/>
      <c r="HI291" s="1050"/>
      <c r="HJ291" s="1050"/>
      <c r="HK291" s="1050"/>
      <c r="HL291" s="1050"/>
      <c r="HM291" s="1050"/>
      <c r="HN291" s="1050"/>
      <c r="HO291" s="1051"/>
      <c r="HP291" s="1051"/>
      <c r="HQ291" s="1050"/>
      <c r="HR291" s="1050"/>
      <c r="HS291" s="1050"/>
      <c r="HT291" s="1050"/>
      <c r="HU291" s="1050"/>
      <c r="HV291" s="1050"/>
      <c r="HW291" s="1050"/>
      <c r="HX291" s="1050"/>
      <c r="HY291" s="1050"/>
      <c r="HZ291" s="1050"/>
      <c r="IA291" s="1050"/>
      <c r="IB291" s="1051"/>
      <c r="IC291" s="1050"/>
      <c r="ID291" s="1050"/>
      <c r="IE291" s="1050"/>
      <c r="IF291" s="1050"/>
      <c r="IG291" s="1050"/>
      <c r="IH291" s="1050"/>
      <c r="II291" s="1050"/>
      <c r="IJ291" s="1050"/>
      <c r="IK291" s="1051"/>
      <c r="IL291" s="1050"/>
      <c r="IM291" s="1050"/>
      <c r="IN291" s="1051"/>
      <c r="IO291" s="1050"/>
      <c r="IP291" s="1050"/>
      <c r="IQ291" s="1050"/>
      <c r="IR291" s="1050"/>
      <c r="IS291" s="1050"/>
      <c r="IT291" s="1051"/>
      <c r="IU291" s="1050"/>
      <c r="IV291" s="1050"/>
      <c r="IW291" s="1050"/>
      <c r="IX291" s="1050"/>
      <c r="IY291" s="1050"/>
      <c r="IZ291" s="1050"/>
      <c r="JA291" s="1050"/>
      <c r="JB291" s="1050"/>
      <c r="JC291" s="1050"/>
      <c r="JD291" s="1050"/>
      <c r="JE291" s="1050"/>
      <c r="JF291" s="1050"/>
      <c r="JG291" s="1342" t="s">
        <v>2059</v>
      </c>
      <c r="JH291" s="1349" t="s">
        <v>2110</v>
      </c>
      <c r="JI291" s="1458">
        <v>1</v>
      </c>
      <c r="JJ291" s="993"/>
      <c r="JK291" s="993"/>
      <c r="JL291" s="993"/>
      <c r="JM291" s="993"/>
      <c r="JN291" s="993"/>
      <c r="JO291" s="993"/>
      <c r="JP291" s="993"/>
      <c r="JQ291" s="993"/>
      <c r="JR291" s="993"/>
      <c r="JS291" s="993"/>
      <c r="JT291" s="993"/>
      <c r="JU291" s="993"/>
      <c r="JV291" s="993"/>
      <c r="JW291" s="993"/>
      <c r="JX291" s="993"/>
      <c r="JY291" s="993"/>
      <c r="JZ291" s="993"/>
      <c r="KA291" s="993"/>
      <c r="KB291" s="993"/>
      <c r="KC291" s="993"/>
      <c r="KD291" s="993"/>
      <c r="KE291" s="993"/>
      <c r="KF291" s="993"/>
      <c r="KG291" s="993"/>
      <c r="KH291" s="993"/>
      <c r="KI291" s="993"/>
      <c r="KJ291" s="993"/>
      <c r="KK291" s="993"/>
      <c r="KL291" s="993"/>
      <c r="KM291" s="993"/>
      <c r="KN291" s="993"/>
      <c r="KO291" s="993"/>
      <c r="KP291" s="993"/>
      <c r="KQ291" s="993"/>
      <c r="KR291" s="993"/>
      <c r="KS291" s="993"/>
      <c r="KT291" s="993"/>
      <c r="KU291" s="993"/>
      <c r="KV291" s="993"/>
      <c r="KW291" s="993"/>
      <c r="KX291" s="993"/>
      <c r="KY291" s="993"/>
      <c r="KZ291" s="993"/>
      <c r="LA291" s="993"/>
      <c r="LB291" s="993"/>
      <c r="LC291" s="993"/>
      <c r="LD291" s="993"/>
      <c r="LE291" s="1454">
        <v>4</v>
      </c>
      <c r="LF291" s="1380" t="s">
        <v>484</v>
      </c>
      <c r="LG291" s="1380" t="s">
        <v>484</v>
      </c>
      <c r="LH291" s="1380" t="s">
        <v>2085</v>
      </c>
      <c r="LI291" s="1450">
        <v>7.7</v>
      </c>
      <c r="LJ291" s="1380">
        <v>0</v>
      </c>
      <c r="LK291" s="1380" t="s">
        <v>484</v>
      </c>
      <c r="LL291" s="1380" t="s">
        <v>484</v>
      </c>
      <c r="LM291" s="1380">
        <v>0</v>
      </c>
      <c r="LN291" s="1450">
        <v>4.7</v>
      </c>
      <c r="LO291" s="1450">
        <v>2.2000000000000002</v>
      </c>
      <c r="LP291" s="1450">
        <v>4.3</v>
      </c>
      <c r="LQ291" s="1380">
        <v>0.6</v>
      </c>
      <c r="LR291" s="1380">
        <v>0</v>
      </c>
      <c r="LS291" s="1380" t="s">
        <v>484</v>
      </c>
      <c r="LT291" s="1450">
        <v>3.1</v>
      </c>
      <c r="LU291" s="1380"/>
      <c r="LV291" s="1380">
        <v>0</v>
      </c>
      <c r="LW291" s="1450">
        <v>4.8</v>
      </c>
      <c r="LX291" s="1380" t="s">
        <v>484</v>
      </c>
      <c r="LY291" s="1380" t="s">
        <v>484</v>
      </c>
      <c r="LZ291" s="1380" t="s">
        <v>484</v>
      </c>
    </row>
    <row r="292" spans="1:338" s="1351" customFormat="1" ht="14.45" customHeight="1">
      <c r="A292" s="209">
        <v>247</v>
      </c>
      <c r="B292" s="209">
        <f>COUNTIFS($D$3:D292,D292,$F$3:F292,F292)</f>
        <v>1</v>
      </c>
      <c r="C292" s="1338">
        <v>9456</v>
      </c>
      <c r="D292" s="532" t="s">
        <v>2034</v>
      </c>
      <c r="E292" s="164" t="s">
        <v>1636</v>
      </c>
      <c r="F292" s="1339">
        <v>440515449</v>
      </c>
      <c r="G292" s="164">
        <v>74</v>
      </c>
      <c r="H292" s="532" t="s">
        <v>1790</v>
      </c>
      <c r="I292" s="1340" t="s">
        <v>2035</v>
      </c>
      <c r="J292" s="1341" t="s">
        <v>1501</v>
      </c>
      <c r="K292" s="164" t="s">
        <v>478</v>
      </c>
      <c r="L292" s="164">
        <v>4</v>
      </c>
      <c r="M292" s="164" t="s">
        <v>596</v>
      </c>
      <c r="N292" s="164" t="s">
        <v>490</v>
      </c>
      <c r="O292" s="125"/>
      <c r="P292" s="188" t="s">
        <v>1792</v>
      </c>
      <c r="Q292" s="991"/>
      <c r="R292" s="991"/>
      <c r="S292" s="530" t="s">
        <v>484</v>
      </c>
      <c r="T292" s="573" t="s">
        <v>484</v>
      </c>
      <c r="U292" s="530" t="s">
        <v>484</v>
      </c>
      <c r="V292" s="810" t="s">
        <v>549</v>
      </c>
      <c r="W292" s="530" t="s">
        <v>484</v>
      </c>
      <c r="X292" s="530" t="s">
        <v>484</v>
      </c>
      <c r="Y292" s="530" t="s">
        <v>484</v>
      </c>
      <c r="Z292" s="389"/>
      <c r="AA292" s="611"/>
      <c r="AB292" s="188"/>
      <c r="AC292" s="1015" t="s">
        <v>484</v>
      </c>
      <c r="AD292" s="1016" t="s">
        <v>484</v>
      </c>
      <c r="AE292" s="1015" t="s">
        <v>484</v>
      </c>
      <c r="AF292" s="1015" t="s">
        <v>484</v>
      </c>
      <c r="AG292" s="1018" t="s">
        <v>485</v>
      </c>
      <c r="AH292" s="1007"/>
      <c r="AI292" s="122"/>
      <c r="AJ292" s="122"/>
      <c r="AK292" s="122"/>
      <c r="AL292" s="133"/>
      <c r="AM292" s="133"/>
      <c r="AN292" s="133"/>
      <c r="AO292" s="1024">
        <v>47.1</v>
      </c>
      <c r="AP292" s="137">
        <v>37.200000000000003</v>
      </c>
      <c r="AQ292" s="138">
        <v>11.1</v>
      </c>
      <c r="AR292" s="139">
        <f t="shared" si="153"/>
        <v>95.4</v>
      </c>
      <c r="AS292" s="140">
        <f t="shared" si="154"/>
        <v>1.2661290322580645</v>
      </c>
      <c r="AT292" s="141">
        <f t="shared" si="155"/>
        <v>14.054032258064515</v>
      </c>
      <c r="AU292" s="142">
        <f t="shared" si="156"/>
        <v>0.97515527950310554</v>
      </c>
      <c r="AV292" s="143">
        <v>43.209539999999997</v>
      </c>
      <c r="AW292" s="143">
        <f t="shared" si="162"/>
        <v>91.74</v>
      </c>
      <c r="AX292" s="144">
        <v>1.5354599999999998</v>
      </c>
      <c r="AY292" s="143">
        <v>3.26</v>
      </c>
      <c r="AZ292" s="145" t="s">
        <v>487</v>
      </c>
      <c r="BA292" s="204">
        <v>28.75</v>
      </c>
      <c r="BB292" s="207" t="s">
        <v>487</v>
      </c>
      <c r="BC292" s="357"/>
      <c r="BD292" s="357"/>
      <c r="BE292" s="357"/>
      <c r="BF292" s="357"/>
      <c r="BG292" s="145"/>
      <c r="BH292" s="135" t="s">
        <v>487</v>
      </c>
      <c r="BI292" s="952"/>
      <c r="BJ292" s="149">
        <v>39.9</v>
      </c>
      <c r="BK292" s="149">
        <v>61.4</v>
      </c>
      <c r="BL292" s="150">
        <v>0.64983713355048855</v>
      </c>
      <c r="BM292" s="206" t="s">
        <v>487</v>
      </c>
      <c r="BN292" s="122" t="s">
        <v>487</v>
      </c>
      <c r="BO292" s="149" t="s">
        <v>487</v>
      </c>
      <c r="BP292" s="145">
        <v>32.67</v>
      </c>
      <c r="BQ292" s="359">
        <v>33.454000000000001</v>
      </c>
      <c r="BR292" s="174" t="s">
        <v>487</v>
      </c>
      <c r="BS292" s="153" t="s">
        <v>487</v>
      </c>
      <c r="BT292" s="153" t="s">
        <v>487</v>
      </c>
      <c r="BU292" s="174"/>
      <c r="BV292" s="153" t="s">
        <v>487</v>
      </c>
      <c r="BW292" s="1039" t="s">
        <v>487</v>
      </c>
      <c r="BX292" s="153" t="s">
        <v>487</v>
      </c>
      <c r="BY292" s="153" t="s">
        <v>487</v>
      </c>
      <c r="BZ292" s="153" t="s">
        <v>487</v>
      </c>
      <c r="CA292" s="153" t="s">
        <v>487</v>
      </c>
      <c r="CB292" s="143" t="s">
        <v>487</v>
      </c>
      <c r="CC292" s="143" t="s">
        <v>487</v>
      </c>
      <c r="CD292" s="143" t="s">
        <v>487</v>
      </c>
      <c r="CE292" s="122"/>
      <c r="CF292" s="122"/>
      <c r="CG292" s="122"/>
      <c r="CH292" s="122"/>
      <c r="CI292" s="122"/>
      <c r="CJ292" s="122" t="s">
        <v>487</v>
      </c>
      <c r="CK292" s="135" t="s">
        <v>487</v>
      </c>
      <c r="CL292" s="130"/>
      <c r="CM292" s="145"/>
      <c r="CN292" s="145"/>
      <c r="CO292" s="145"/>
      <c r="CP292" s="357"/>
      <c r="CQ292" s="357"/>
      <c r="CR292" s="357"/>
      <c r="CS292" s="122"/>
      <c r="CT292" s="145"/>
      <c r="CU292" s="172"/>
      <c r="CV292" s="172"/>
      <c r="CW292" s="172"/>
      <c r="CX292" s="153"/>
      <c r="CY292" s="158"/>
      <c r="CZ292" s="145"/>
      <c r="DA292" s="209">
        <v>4</v>
      </c>
      <c r="DB292" s="158" t="s">
        <v>600</v>
      </c>
      <c r="DC292" s="122"/>
      <c r="DD292" s="159"/>
      <c r="DE292" s="125"/>
      <c r="DF292" s="398"/>
      <c r="DG292" s="125"/>
      <c r="DH292" s="414"/>
      <c r="DI292" s="164" t="s">
        <v>489</v>
      </c>
      <c r="DJ292" s="1387" t="s">
        <v>485</v>
      </c>
      <c r="DK292" s="162">
        <v>2</v>
      </c>
      <c r="DL292" s="166" t="s">
        <v>1780</v>
      </c>
      <c r="DM292" s="166" t="s">
        <v>1780</v>
      </c>
      <c r="DN292" s="164">
        <v>0</v>
      </c>
      <c r="DO292" s="166">
        <v>1</v>
      </c>
      <c r="DP292" s="1344">
        <v>34820</v>
      </c>
      <c r="DQ292" s="166">
        <v>1</v>
      </c>
      <c r="DR292" s="165">
        <v>4.8</v>
      </c>
      <c r="DS292" s="125">
        <v>3.7</v>
      </c>
      <c r="DT292" s="125">
        <v>579</v>
      </c>
      <c r="DU292" s="125">
        <v>25.7</v>
      </c>
      <c r="DV292" s="125">
        <v>74.3</v>
      </c>
      <c r="DW292" s="125" t="s">
        <v>490</v>
      </c>
      <c r="DX292" s="125" t="s">
        <v>490</v>
      </c>
      <c r="DY292" s="125" t="s">
        <v>490</v>
      </c>
      <c r="DZ292" s="125" t="s">
        <v>490</v>
      </c>
      <c r="EA292" s="125">
        <v>0</v>
      </c>
      <c r="EB292" s="122"/>
      <c r="EC292" s="166"/>
      <c r="ED292" s="166"/>
      <c r="EE292" s="166">
        <v>4</v>
      </c>
      <c r="EF292" s="166"/>
      <c r="EG292" s="166"/>
      <c r="EH292" s="166">
        <v>0</v>
      </c>
      <c r="EI292" s="166">
        <v>160</v>
      </c>
      <c r="EJ292" s="166">
        <v>70</v>
      </c>
      <c r="EK292" s="167">
        <f>EJ292/(EI292*EI292*0.01*0.01)</f>
        <v>27.34375</v>
      </c>
      <c r="EL292" s="166">
        <v>2</v>
      </c>
      <c r="EM292" s="1345">
        <v>43369</v>
      </c>
      <c r="EN292" s="166" t="s">
        <v>490</v>
      </c>
      <c r="EO292" s="166" t="s">
        <v>490</v>
      </c>
      <c r="EP292" s="166" t="s">
        <v>490</v>
      </c>
      <c r="EQ292" s="1354"/>
      <c r="ER292" s="1069">
        <v>9456</v>
      </c>
      <c r="ES292" s="682">
        <v>55</v>
      </c>
      <c r="ET292" s="611">
        <v>16584</v>
      </c>
      <c r="EU292" s="611">
        <v>2</v>
      </c>
      <c r="EV292" s="600">
        <v>603.0545454545454</v>
      </c>
      <c r="EW292" s="612">
        <v>1317</v>
      </c>
      <c r="EX292" s="613">
        <v>47.890909090909091</v>
      </c>
      <c r="EY292" s="563">
        <v>191.56363636363636</v>
      </c>
      <c r="EZ292" s="742" t="s">
        <v>487</v>
      </c>
      <c r="FA292" s="619" t="s">
        <v>487</v>
      </c>
      <c r="FB292" s="619">
        <v>100</v>
      </c>
      <c r="FC292" s="175"/>
      <c r="FD292" s="620" t="s">
        <v>487</v>
      </c>
      <c r="FE292" s="621" t="s">
        <v>487</v>
      </c>
      <c r="FF292" s="622" t="s">
        <v>487</v>
      </c>
      <c r="FG292" s="566"/>
      <c r="FH292" s="920"/>
      <c r="FI292" s="871"/>
      <c r="FJ292" s="165"/>
      <c r="FK292" s="133"/>
      <c r="FL292" s="1009"/>
      <c r="FM292" s="172">
        <v>7.9413892908827783</v>
      </c>
      <c r="FN292" s="213">
        <f>EX292/1000</f>
        <v>4.7890909090909088E-2</v>
      </c>
      <c r="FO292" s="133"/>
      <c r="FP292" s="172">
        <v>7.9413892908827783</v>
      </c>
      <c r="FQ292" s="213">
        <v>4.7890909090909088E-2</v>
      </c>
      <c r="FR292" s="222">
        <f>DT292/EX292</f>
        <v>12.089977220956721</v>
      </c>
      <c r="FS292" s="222"/>
      <c r="FT292" s="223"/>
      <c r="FU292" s="223"/>
      <c r="FV292" s="223"/>
      <c r="FW292" s="166"/>
      <c r="FX292" s="166"/>
      <c r="FY292" s="166"/>
      <c r="FZ292" s="345"/>
      <c r="GA292" s="166"/>
      <c r="GB292" s="166"/>
      <c r="GC292" s="166"/>
      <c r="GD292" s="166"/>
      <c r="GE292" s="166"/>
      <c r="GF292" s="166"/>
      <c r="GG292" s="166"/>
      <c r="GH292" s="345"/>
      <c r="GI292" s="345"/>
      <c r="GJ292" s="1346">
        <f t="shared" si="161"/>
        <v>0</v>
      </c>
      <c r="GK292" s="214">
        <v>43369</v>
      </c>
      <c r="GL292" s="1347" t="s">
        <v>1958</v>
      </c>
      <c r="GM292" s="1348"/>
      <c r="GN292" s="1147"/>
      <c r="GO292" s="166"/>
      <c r="GP292" s="179">
        <v>0.4727035345016779</v>
      </c>
      <c r="GQ292" s="166"/>
      <c r="GR292" s="1050"/>
      <c r="GS292" s="1050"/>
      <c r="GT292" s="1050"/>
      <c r="GU292" s="266"/>
      <c r="GV292" s="166"/>
      <c r="GW292" s="166"/>
      <c r="GX292" s="166"/>
      <c r="GY292" s="166"/>
      <c r="GZ292" s="166"/>
      <c r="HA292" s="166"/>
      <c r="HB292" s="166"/>
      <c r="HC292" s="166"/>
      <c r="HD292" s="166"/>
      <c r="HE292" s="166"/>
      <c r="HF292" s="166"/>
      <c r="HG292" s="166"/>
      <c r="HH292" s="166"/>
      <c r="HI292" s="1050"/>
      <c r="HJ292" s="1050"/>
      <c r="HK292" s="1050"/>
      <c r="HL292" s="1050"/>
      <c r="HM292" s="1050"/>
      <c r="HN292" s="1050"/>
      <c r="HO292" s="1051"/>
      <c r="HP292" s="1051"/>
      <c r="HQ292" s="1050"/>
      <c r="HR292" s="1050"/>
      <c r="HS292" s="1050"/>
      <c r="HT292" s="1050"/>
      <c r="HU292" s="1050"/>
      <c r="HV292" s="1050"/>
      <c r="HW292" s="1050"/>
      <c r="HX292" s="1050"/>
      <c r="HY292" s="1050"/>
      <c r="HZ292" s="1050"/>
      <c r="IA292" s="1050"/>
      <c r="IB292" s="1051"/>
      <c r="IC292" s="1050"/>
      <c r="ID292" s="1050"/>
      <c r="IE292" s="1050"/>
      <c r="IF292" s="1050"/>
      <c r="IG292" s="1050"/>
      <c r="IH292" s="1050"/>
      <c r="II292" s="1050"/>
      <c r="IJ292" s="1050"/>
      <c r="IK292" s="1051"/>
      <c r="IL292" s="1050"/>
      <c r="IM292" s="1050"/>
      <c r="IN292" s="1051"/>
      <c r="IO292" s="1050"/>
      <c r="IP292" s="1050"/>
      <c r="IQ292" s="1050"/>
      <c r="IR292" s="1050"/>
      <c r="IS292" s="1050"/>
      <c r="IT292" s="1051"/>
      <c r="IU292" s="1050"/>
      <c r="IV292" s="1050"/>
      <c r="IW292" s="1050"/>
      <c r="IX292" s="1050"/>
      <c r="IY292" s="1050"/>
      <c r="IZ292" s="1050"/>
      <c r="JA292" s="1050"/>
      <c r="JB292" s="1050"/>
      <c r="JC292" s="1050"/>
      <c r="JD292" s="1050"/>
      <c r="JE292" s="1050"/>
      <c r="JF292" s="1050"/>
      <c r="JG292" s="1342" t="s">
        <v>2059</v>
      </c>
      <c r="JH292" s="1361" t="s">
        <v>2108</v>
      </c>
      <c r="JI292" s="1458">
        <v>1</v>
      </c>
      <c r="JJ292" s="1378">
        <v>1</v>
      </c>
      <c r="JK292" s="993"/>
      <c r="JL292" s="993"/>
      <c r="JM292" s="993"/>
      <c r="JN292" s="993"/>
      <c r="JO292" s="993"/>
      <c r="JP292" s="993"/>
      <c r="JQ292" s="993"/>
      <c r="JR292" s="993"/>
      <c r="JS292" s="993"/>
      <c r="JT292" s="993"/>
      <c r="JU292" s="993"/>
      <c r="JV292" s="993"/>
      <c r="JW292" s="993"/>
      <c r="JX292" s="993"/>
      <c r="JY292" s="993"/>
      <c r="JZ292" s="993"/>
      <c r="KA292" s="993"/>
      <c r="KB292" s="993"/>
      <c r="KC292" s="993"/>
      <c r="KD292" s="993"/>
      <c r="KE292" s="993"/>
      <c r="KF292" s="993"/>
      <c r="KG292" s="993"/>
      <c r="KH292" s="993"/>
      <c r="KI292" s="993"/>
      <c r="KJ292" s="993"/>
      <c r="KK292" s="993"/>
      <c r="KL292" s="993"/>
      <c r="KM292" s="993"/>
      <c r="KN292" s="993"/>
      <c r="KO292" s="993"/>
      <c r="KP292" s="993"/>
      <c r="KQ292" s="993"/>
      <c r="KR292" s="993"/>
      <c r="KS292" s="993"/>
      <c r="KT292" s="993"/>
      <c r="KU292" s="993"/>
      <c r="KV292" s="993"/>
      <c r="KW292" s="993"/>
      <c r="KX292" s="993"/>
      <c r="KY292" s="993"/>
      <c r="KZ292" s="993"/>
      <c r="LA292" s="993"/>
      <c r="LB292" s="993"/>
      <c r="LC292" s="993"/>
      <c r="LD292" s="993"/>
      <c r="LE292" s="164">
        <v>1</v>
      </c>
      <c r="LF292" s="1363" t="s">
        <v>2085</v>
      </c>
      <c r="LG292" s="1363" t="s">
        <v>2109</v>
      </c>
      <c r="LH292" s="1363" t="s">
        <v>484</v>
      </c>
      <c r="LI292" s="1364">
        <v>227.6</v>
      </c>
      <c r="LJ292" s="1363">
        <v>5</v>
      </c>
      <c r="LK292" s="1363" t="s">
        <v>2085</v>
      </c>
      <c r="LL292" s="1363" t="s">
        <v>2107</v>
      </c>
      <c r="LM292" s="1363">
        <v>0</v>
      </c>
      <c r="LN292" s="1363">
        <v>23.6</v>
      </c>
      <c r="LO292" s="1363" t="s">
        <v>484</v>
      </c>
      <c r="LP292" s="1363" t="s">
        <v>484</v>
      </c>
      <c r="LQ292" s="1363">
        <v>0</v>
      </c>
      <c r="LR292" s="1363">
        <v>0</v>
      </c>
      <c r="LS292" s="1363" t="s">
        <v>484</v>
      </c>
      <c r="LT292" s="1363">
        <v>5.0999999999999996</v>
      </c>
      <c r="LU292" s="1363"/>
      <c r="LV292" s="1363">
        <v>0.4</v>
      </c>
      <c r="LW292" s="1363" t="s">
        <v>484</v>
      </c>
      <c r="LX292" s="1363" t="s">
        <v>2085</v>
      </c>
      <c r="LY292" s="1363" t="s">
        <v>2085</v>
      </c>
      <c r="LZ292" s="1363" t="s">
        <v>2085</v>
      </c>
    </row>
    <row r="293" spans="1:338" s="1351" customFormat="1" ht="14.45" customHeight="1">
      <c r="A293" s="209">
        <v>65</v>
      </c>
      <c r="B293" s="209">
        <f>COUNTIFS($D$3:D293,D293,$F$3:F293,F293)</f>
        <v>1</v>
      </c>
      <c r="C293" s="1338">
        <v>6036</v>
      </c>
      <c r="D293" s="532" t="s">
        <v>1959</v>
      </c>
      <c r="E293" s="164" t="s">
        <v>1085</v>
      </c>
      <c r="F293" s="1339">
        <v>440912468</v>
      </c>
      <c r="G293" s="164">
        <v>73</v>
      </c>
      <c r="H293" s="532" t="s">
        <v>1723</v>
      </c>
      <c r="I293" s="1370" t="s">
        <v>1960</v>
      </c>
      <c r="J293" s="1341" t="s">
        <v>1720</v>
      </c>
      <c r="K293" s="878" t="s">
        <v>478</v>
      </c>
      <c r="L293" s="164">
        <v>5</v>
      </c>
      <c r="M293" s="164" t="s">
        <v>713</v>
      </c>
      <c r="N293" s="164"/>
      <c r="O293" s="125"/>
      <c r="P293" s="553" t="s">
        <v>1525</v>
      </c>
      <c r="Q293" s="997"/>
      <c r="R293" s="997"/>
      <c r="S293" s="547" t="s">
        <v>550</v>
      </c>
      <c r="T293" s="547" t="s">
        <v>1526</v>
      </c>
      <c r="U293" s="547" t="s">
        <v>481</v>
      </c>
      <c r="V293" s="547" t="s">
        <v>550</v>
      </c>
      <c r="W293" s="640"/>
      <c r="X293" s="547" t="s">
        <v>481</v>
      </c>
      <c r="Y293" s="547" t="s">
        <v>1527</v>
      </c>
      <c r="Z293" s="415"/>
      <c r="AA293" s="125"/>
      <c r="AB293" s="301" t="s">
        <v>481</v>
      </c>
      <c r="AC293" s="994"/>
      <c r="AD293" s="994"/>
      <c r="AE293" s="994"/>
      <c r="AF293" s="994"/>
      <c r="AG293" s="1126" t="s">
        <v>485</v>
      </c>
      <c r="AH293" s="1009"/>
      <c r="AI293" s="122">
        <v>48</v>
      </c>
      <c r="AJ293" s="122">
        <v>86.3</v>
      </c>
      <c r="AK293" s="134">
        <v>41.423999999999999</v>
      </c>
      <c r="AL293" s="122">
        <v>315408</v>
      </c>
      <c r="AM293" s="135"/>
      <c r="AN293" s="122">
        <v>4</v>
      </c>
      <c r="AO293" s="1024">
        <v>1.3</v>
      </c>
      <c r="AP293" s="137">
        <v>6.7</v>
      </c>
      <c r="AQ293" s="138">
        <v>89.3</v>
      </c>
      <c r="AR293" s="139">
        <f t="shared" si="153"/>
        <v>97.3</v>
      </c>
      <c r="AS293" s="140">
        <f t="shared" si="154"/>
        <v>0.19402985074626866</v>
      </c>
      <c r="AT293" s="141">
        <f t="shared" si="155"/>
        <v>17.326865671641791</v>
      </c>
      <c r="AU293" s="142">
        <f t="shared" si="156"/>
        <v>1.3541666666666667E-2</v>
      </c>
      <c r="AV293" s="144">
        <v>1.0349999999999999</v>
      </c>
      <c r="AW293" s="143">
        <f t="shared" si="162"/>
        <v>79.615384615384613</v>
      </c>
      <c r="AX293" s="144">
        <v>0.2</v>
      </c>
      <c r="AY293" s="143">
        <f>AX293*100/AO293</f>
        <v>15.384615384615383</v>
      </c>
      <c r="AZ293" s="122">
        <v>6.6</v>
      </c>
      <c r="BA293" s="146" t="s">
        <v>487</v>
      </c>
      <c r="BB293" s="147">
        <v>0</v>
      </c>
      <c r="BC293" s="148"/>
      <c r="BD293" s="148"/>
      <c r="BE293" s="435"/>
      <c r="BF293" s="435"/>
      <c r="BG293" s="145"/>
      <c r="BH293" s="435"/>
      <c r="BI293" s="794" t="s">
        <v>487</v>
      </c>
      <c r="BJ293" s="435" t="s">
        <v>487</v>
      </c>
      <c r="BK293" s="435" t="s">
        <v>487</v>
      </c>
      <c r="BL293" s="436" t="s">
        <v>487</v>
      </c>
      <c r="BM293" s="437" t="s">
        <v>487</v>
      </c>
      <c r="BN293" s="122" t="s">
        <v>487</v>
      </c>
      <c r="BO293" s="435" t="s">
        <v>487</v>
      </c>
      <c r="BP293" s="290"/>
      <c r="BQ293" s="438"/>
      <c r="BR293" s="152"/>
      <c r="BS293" s="153">
        <f t="shared" ref="BS293:BS299" si="163">BX293+BZ293</f>
        <v>84.2</v>
      </c>
      <c r="BT293" s="152" t="s">
        <v>487</v>
      </c>
      <c r="BU293" s="152"/>
      <c r="BV293" s="152" t="s">
        <v>487</v>
      </c>
      <c r="BW293" s="1039">
        <f>BY293+CA293+CC293</f>
        <v>6.6665000000000001</v>
      </c>
      <c r="BX293" s="152">
        <v>68.7</v>
      </c>
      <c r="BY293" s="786">
        <f>BX293*AP293/100</f>
        <v>4.6029</v>
      </c>
      <c r="BZ293" s="152">
        <v>15.5</v>
      </c>
      <c r="CA293" s="786">
        <f>BZ293*AP293/100</f>
        <v>1.0385</v>
      </c>
      <c r="CB293" s="152">
        <v>15.3</v>
      </c>
      <c r="CC293" s="786">
        <f>CB293*AP293/100</f>
        <v>1.0251000000000001</v>
      </c>
      <c r="CD293" s="154"/>
      <c r="CE293" s="122"/>
      <c r="CF293"/>
      <c r="CG293" s="122"/>
      <c r="CH293" s="122"/>
      <c r="CI293" s="122"/>
      <c r="CJ293" s="122"/>
      <c r="CK293" s="122"/>
      <c r="CL293" s="122"/>
      <c r="CM293" s="145"/>
      <c r="CN293" s="145"/>
      <c r="CO293" s="145"/>
      <c r="CP293" s="148"/>
      <c r="CQ293" s="435"/>
      <c r="CR293" s="435"/>
      <c r="CS293" s="435"/>
      <c r="CT293" s="145"/>
      <c r="CU293" s="145"/>
      <c r="CV293" s="145"/>
      <c r="CW293" s="145"/>
      <c r="CX293" s="145"/>
      <c r="CY293" s="149"/>
      <c r="CZ293" s="145"/>
      <c r="DA293" s="149">
        <v>6</v>
      </c>
      <c r="DB293" s="149" t="s">
        <v>508</v>
      </c>
      <c r="DC293" s="159"/>
      <c r="DD293" s="159"/>
      <c r="DE293" s="308"/>
      <c r="DF293" s="308"/>
      <c r="DG293" s="308"/>
      <c r="DH293" s="579"/>
      <c r="DI293" s="1342" t="s">
        <v>489</v>
      </c>
      <c r="DJ293" s="1353" t="s">
        <v>485</v>
      </c>
      <c r="DK293" s="162">
        <v>2</v>
      </c>
      <c r="DL293" s="163" t="s">
        <v>476</v>
      </c>
      <c r="DM293" s="166"/>
      <c r="DN293" s="164">
        <v>1</v>
      </c>
      <c r="DO293" s="163">
        <v>1</v>
      </c>
      <c r="DP293" s="1344">
        <v>41922</v>
      </c>
      <c r="DQ293" s="163">
        <v>1</v>
      </c>
      <c r="DR293" s="165">
        <v>19.3</v>
      </c>
      <c r="DS293" s="125" t="s">
        <v>490</v>
      </c>
      <c r="DT293" s="125" t="s">
        <v>490</v>
      </c>
      <c r="DU293" s="125" t="s">
        <v>490</v>
      </c>
      <c r="DV293" s="125" t="s">
        <v>490</v>
      </c>
      <c r="DW293" s="125">
        <v>1.1000000000000001</v>
      </c>
      <c r="DX293" s="125">
        <v>21323</v>
      </c>
      <c r="DY293" s="125" t="s">
        <v>490</v>
      </c>
      <c r="DZ293" s="125">
        <v>6.56</v>
      </c>
      <c r="EA293" s="125">
        <v>0</v>
      </c>
      <c r="EB293" s="149" t="s">
        <v>1961</v>
      </c>
      <c r="EC293" s="292">
        <v>6</v>
      </c>
      <c r="ED293" s="292">
        <v>5</v>
      </c>
      <c r="EE293" s="166">
        <v>5</v>
      </c>
      <c r="EF293" s="163"/>
      <c r="EG293" s="163">
        <v>2</v>
      </c>
      <c r="EH293" s="163">
        <v>0</v>
      </c>
      <c r="EI293" s="163">
        <v>162</v>
      </c>
      <c r="EJ293" s="163">
        <v>60</v>
      </c>
      <c r="EK293" s="167">
        <f>EJ293/(EI293*EI293*0.01*0.01)</f>
        <v>22.862368541380885</v>
      </c>
      <c r="EL293" s="163">
        <v>1</v>
      </c>
      <c r="EM293" s="1345">
        <v>42800</v>
      </c>
      <c r="EN293" s="169" t="s">
        <v>490</v>
      </c>
      <c r="EO293" s="163" t="s">
        <v>490</v>
      </c>
      <c r="EP293" s="163" t="s">
        <v>490</v>
      </c>
      <c r="EQ293" s="1390"/>
      <c r="ER293" s="1250">
        <v>6036</v>
      </c>
      <c r="ES293" s="125"/>
      <c r="ET293" s="125"/>
      <c r="EU293" s="125"/>
      <c r="EV293" s="125"/>
      <c r="EW293" s="414"/>
      <c r="EX293" s="642"/>
      <c r="EY293" s="643"/>
      <c r="EZ293" s="165"/>
      <c r="FA293" s="125"/>
      <c r="FB293" s="125"/>
      <c r="FC293" s="125"/>
      <c r="FD293" s="398"/>
      <c r="FE293" s="185"/>
      <c r="FF293" s="185"/>
      <c r="FG293" s="644"/>
      <c r="FH293" s="614"/>
      <c r="FI293" s="590"/>
      <c r="FJ293" s="939" t="s">
        <v>481</v>
      </c>
      <c r="FK293" s="1017"/>
      <c r="FL293" s="133"/>
      <c r="FM293" s="122">
        <v>48</v>
      </c>
      <c r="FN293" s="171"/>
      <c r="FO293" s="133"/>
      <c r="FP293" s="172">
        <v>48</v>
      </c>
      <c r="FQ293" s="366" t="s">
        <v>487</v>
      </c>
      <c r="FR293" s="133"/>
      <c r="FS293" s="133"/>
      <c r="FT293" s="175"/>
      <c r="FU293" s="175"/>
      <c r="FV293" s="175"/>
      <c r="FW293" s="125"/>
      <c r="FX293" s="125"/>
      <c r="FY293" s="125"/>
      <c r="FZ293" s="175"/>
      <c r="GA293" s="175"/>
      <c r="GB293" s="175"/>
      <c r="GC293" s="175"/>
      <c r="GD293" s="125"/>
      <c r="GE293" s="175"/>
      <c r="GF293" s="175"/>
      <c r="GG293" s="125"/>
      <c r="GH293" s="175"/>
      <c r="GI293" s="175"/>
      <c r="GJ293" s="1346">
        <f t="shared" si="161"/>
        <v>0</v>
      </c>
      <c r="GK293" s="1306">
        <v>42800</v>
      </c>
      <c r="GL293" s="1347" t="s">
        <v>1958</v>
      </c>
      <c r="GM293" s="1348"/>
      <c r="GN293" s="1147"/>
      <c r="GO293" s="125"/>
      <c r="GP293" s="340">
        <v>1.1000000000000001</v>
      </c>
      <c r="GQ293" s="125"/>
      <c r="GR293" s="991"/>
      <c r="GS293" s="991"/>
      <c r="GT293" s="991"/>
      <c r="GU293" s="133"/>
      <c r="GV293" s="125"/>
      <c r="GW293" s="125"/>
      <c r="GX293" s="125"/>
      <c r="GY293" s="125"/>
      <c r="GZ293" s="125"/>
      <c r="HA293" s="125"/>
      <c r="HB293" s="125"/>
      <c r="HC293" s="125"/>
      <c r="HD293" s="125"/>
      <c r="HE293" s="125"/>
      <c r="HF293" s="125"/>
      <c r="HG293" s="125"/>
      <c r="HH293" s="125"/>
      <c r="HI293" s="991"/>
      <c r="HJ293" s="991"/>
      <c r="HK293" s="991"/>
      <c r="HL293" s="991"/>
      <c r="HM293" s="991"/>
      <c r="HN293" s="991"/>
      <c r="HO293" s="1022"/>
      <c r="HP293" s="1022"/>
      <c r="HQ293" s="991"/>
      <c r="HR293" s="991"/>
      <c r="HS293" s="991"/>
      <c r="HT293" s="991"/>
      <c r="HU293" s="991"/>
      <c r="HV293" s="991"/>
      <c r="HW293" s="991"/>
      <c r="HX293" s="991"/>
      <c r="HY293" s="991"/>
      <c r="HZ293" s="991"/>
      <c r="IA293" s="991"/>
      <c r="IB293" s="1022"/>
      <c r="IC293" s="991"/>
      <c r="ID293" s="991"/>
      <c r="IE293" s="991"/>
      <c r="IF293" s="991"/>
      <c r="IG293" s="1022"/>
      <c r="IH293" s="991"/>
      <c r="II293" s="991"/>
      <c r="IJ293" s="991"/>
      <c r="IK293" s="1022"/>
      <c r="IL293" s="991"/>
      <c r="IM293" s="991"/>
      <c r="IN293" s="1022"/>
      <c r="IO293" s="991"/>
      <c r="IP293" s="991"/>
      <c r="IQ293" s="991"/>
      <c r="IR293" s="991"/>
      <c r="IS293" s="991"/>
      <c r="IT293" s="1022"/>
      <c r="IU293" s="991"/>
      <c r="IV293" s="991"/>
      <c r="IW293" s="991"/>
      <c r="IX293" s="991"/>
      <c r="IY293" s="991"/>
      <c r="IZ293" s="991"/>
      <c r="JA293" s="991"/>
      <c r="JB293" s="991"/>
      <c r="JC293" s="991"/>
      <c r="JD293" s="991"/>
      <c r="JE293" s="991"/>
      <c r="JF293" s="991"/>
      <c r="JG293" s="164" t="s">
        <v>2059</v>
      </c>
      <c r="JH293" s="164" t="s">
        <v>2137</v>
      </c>
      <c r="JI293" s="164">
        <v>1</v>
      </c>
      <c r="JJ293" s="993"/>
      <c r="JK293" s="993"/>
      <c r="JL293" s="993"/>
      <c r="JM293" s="993"/>
      <c r="JN293" s="993"/>
      <c r="JO293" s="993"/>
      <c r="JP293" s="993"/>
      <c r="JQ293" s="993"/>
      <c r="JR293" s="993"/>
      <c r="JS293" s="993"/>
      <c r="JT293" s="993"/>
      <c r="JU293" s="993"/>
      <c r="JV293" s="993"/>
      <c r="JW293" s="993"/>
      <c r="JX293" s="993"/>
      <c r="JY293" s="993"/>
      <c r="JZ293" s="993"/>
      <c r="KA293" s="993"/>
      <c r="KB293" s="993"/>
      <c r="KC293" s="993"/>
      <c r="KD293" s="993"/>
      <c r="KE293" s="993"/>
      <c r="KF293" s="993"/>
      <c r="KG293" s="993"/>
      <c r="KH293" s="993"/>
      <c r="KI293" s="993"/>
      <c r="KJ293" s="993"/>
      <c r="KK293" s="993"/>
      <c r="KL293" s="993"/>
      <c r="KM293" s="993"/>
      <c r="KN293" s="993"/>
      <c r="KO293" s="993"/>
      <c r="KP293" s="993"/>
      <c r="KQ293" s="993"/>
      <c r="KR293" s="993"/>
      <c r="KS293" s="993"/>
      <c r="KT293" s="993"/>
      <c r="KU293" s="993"/>
      <c r="KV293" s="993"/>
      <c r="KW293" s="993"/>
      <c r="KX293" s="993"/>
      <c r="KY293" s="993"/>
      <c r="KZ293" s="993"/>
      <c r="LA293" s="993"/>
      <c r="LB293" s="993"/>
      <c r="LC293" s="993"/>
      <c r="LD293" s="993"/>
      <c r="LE293" s="164">
        <v>2</v>
      </c>
      <c r="LF293" s="878" t="s">
        <v>2085</v>
      </c>
      <c r="LG293" s="878">
        <v>1</v>
      </c>
      <c r="LH293" s="878" t="s">
        <v>484</v>
      </c>
      <c r="LI293" s="878"/>
      <c r="LJ293" s="878" t="s">
        <v>484</v>
      </c>
      <c r="LK293" s="878" t="s">
        <v>484</v>
      </c>
      <c r="LL293" s="878" t="s">
        <v>484</v>
      </c>
      <c r="LM293" s="1459" t="s">
        <v>2092</v>
      </c>
      <c r="LN293" s="878" t="s">
        <v>2085</v>
      </c>
      <c r="LO293" s="878"/>
      <c r="LP293" s="878"/>
      <c r="LQ293" s="878"/>
      <c r="LR293" s="878"/>
      <c r="LS293" s="878"/>
      <c r="LT293" s="878">
        <v>20</v>
      </c>
      <c r="LU293" s="878"/>
      <c r="LV293" s="878"/>
      <c r="LW293" s="878"/>
      <c r="LX293" s="878" t="s">
        <v>484</v>
      </c>
      <c r="LY293" s="878" t="s">
        <v>484</v>
      </c>
      <c r="LZ293" s="878" t="s">
        <v>484</v>
      </c>
    </row>
    <row r="294" spans="1:338" s="1351" customFormat="1" ht="14.45" customHeight="1">
      <c r="A294" s="209">
        <v>152</v>
      </c>
      <c r="B294" s="209">
        <f>COUNTIFS($D$3:D294,D294,$F$3:F294,F294)</f>
        <v>1</v>
      </c>
      <c r="C294" s="1338">
        <v>6644</v>
      </c>
      <c r="D294" s="532" t="s">
        <v>1974</v>
      </c>
      <c r="E294" s="164" t="s">
        <v>877</v>
      </c>
      <c r="F294" s="1339">
        <v>445220491</v>
      </c>
      <c r="G294" s="164">
        <v>73</v>
      </c>
      <c r="H294" s="532" t="s">
        <v>1975</v>
      </c>
      <c r="I294" s="1370" t="s">
        <v>1721</v>
      </c>
      <c r="J294" s="1341" t="s">
        <v>763</v>
      </c>
      <c r="K294" s="878" t="s">
        <v>478</v>
      </c>
      <c r="L294" s="164">
        <v>7</v>
      </c>
      <c r="M294" s="164">
        <v>9</v>
      </c>
      <c r="N294" s="164"/>
      <c r="O294" s="125"/>
      <c r="P294" s="553" t="s">
        <v>479</v>
      </c>
      <c r="Q294" s="997"/>
      <c r="R294" s="997"/>
      <c r="S294" s="547" t="s">
        <v>550</v>
      </c>
      <c r="T294" s="547" t="s">
        <v>481</v>
      </c>
      <c r="U294" s="639" t="s">
        <v>482</v>
      </c>
      <c r="V294" s="547" t="s">
        <v>481</v>
      </c>
      <c r="W294" s="640" t="s">
        <v>483</v>
      </c>
      <c r="X294" s="547" t="s">
        <v>481</v>
      </c>
      <c r="Y294" s="547" t="s">
        <v>653</v>
      </c>
      <c r="Z294" s="415"/>
      <c r="AA294" s="125"/>
      <c r="AB294" s="301">
        <v>169</v>
      </c>
      <c r="AC294" s="994"/>
      <c r="AD294" s="994"/>
      <c r="AE294" s="994"/>
      <c r="AF294" s="994"/>
      <c r="AG294" s="1017" t="s">
        <v>1965</v>
      </c>
      <c r="AH294" s="1009" t="s">
        <v>1976</v>
      </c>
      <c r="AI294" s="122">
        <v>46.3</v>
      </c>
      <c r="AJ294" s="122">
        <v>33.6</v>
      </c>
      <c r="AK294" s="134">
        <v>15.556800000000001</v>
      </c>
      <c r="AL294" s="122">
        <v>33470</v>
      </c>
      <c r="AM294" s="135">
        <v>19.125714285714285</v>
      </c>
      <c r="AN294" s="122">
        <v>4</v>
      </c>
      <c r="AO294" s="1024">
        <v>71.400000000000006</v>
      </c>
      <c r="AP294" s="137">
        <v>0.93</v>
      </c>
      <c r="AQ294" s="138">
        <v>27.5</v>
      </c>
      <c r="AR294" s="139">
        <f t="shared" si="153"/>
        <v>99.830000000000013</v>
      </c>
      <c r="AS294" s="140">
        <f t="shared" si="154"/>
        <v>76.774193548387103</v>
      </c>
      <c r="AT294" s="141">
        <f t="shared" si="155"/>
        <v>2111.2903225806454</v>
      </c>
      <c r="AU294" s="142">
        <f t="shared" si="156"/>
        <v>2.5114315863524448</v>
      </c>
      <c r="AV294" s="143">
        <v>66.03</v>
      </c>
      <c r="AW294" s="143">
        <f t="shared" si="162"/>
        <v>92.47899159663865</v>
      </c>
      <c r="AX294" s="144">
        <v>1.8</v>
      </c>
      <c r="AY294" s="145">
        <f>AX294*100/AO294</f>
        <v>2.5210084033613445</v>
      </c>
      <c r="AZ294" s="149" t="s">
        <v>487</v>
      </c>
      <c r="BA294" s="146" t="s">
        <v>487</v>
      </c>
      <c r="BB294" s="205">
        <v>8.5000000000000006E-2</v>
      </c>
      <c r="BC294" s="148"/>
      <c r="BD294" s="153"/>
      <c r="BE294" s="122"/>
      <c r="BF294" s="122"/>
      <c r="BG294" s="145"/>
      <c r="BH294" s="122"/>
      <c r="BI294" s="147"/>
      <c r="BJ294" s="149">
        <v>61.3</v>
      </c>
      <c r="BK294" s="149">
        <v>38.5</v>
      </c>
      <c r="BL294" s="150">
        <v>1.5922077922077922</v>
      </c>
      <c r="BM294" s="151" t="s">
        <v>487</v>
      </c>
      <c r="BN294" s="122" t="s">
        <v>487</v>
      </c>
      <c r="BO294" s="149" t="s">
        <v>487</v>
      </c>
      <c r="BP294" s="143">
        <v>33.950000000000003</v>
      </c>
      <c r="BQ294" s="234">
        <v>29.356999999999996</v>
      </c>
      <c r="BR294" s="152"/>
      <c r="BS294" s="153">
        <f t="shared" si="163"/>
        <v>19.399999999999999</v>
      </c>
      <c r="BT294" s="289">
        <v>83.5</v>
      </c>
      <c r="BU294" s="152"/>
      <c r="BV294" s="289">
        <v>9.9999999999999978E-2</v>
      </c>
      <c r="BW294" s="1052">
        <v>0.7</v>
      </c>
      <c r="BX294" s="289">
        <v>4.5999999999999996</v>
      </c>
      <c r="BY294" s="289">
        <v>0</v>
      </c>
      <c r="BZ294" s="289">
        <v>14.8</v>
      </c>
      <c r="CA294" s="289">
        <v>0.1</v>
      </c>
      <c r="CB294" s="289">
        <v>63.9</v>
      </c>
      <c r="CC294" s="289">
        <v>0.5</v>
      </c>
      <c r="CD294" s="289">
        <v>0</v>
      </c>
      <c r="CE294" s="151"/>
      <c r="CF294" s="151"/>
      <c r="CG294" s="151"/>
      <c r="CH294" s="151"/>
      <c r="CI294" s="151"/>
      <c r="CJ294" s="151"/>
      <c r="CK294" s="151"/>
      <c r="CL294" s="157">
        <f t="shared" ref="CL294:CL299" si="164">BX294/BZ294</f>
        <v>0.31081081081081074</v>
      </c>
      <c r="CM294" s="145"/>
      <c r="CN294" s="145"/>
      <c r="CO294" s="145"/>
      <c r="CP294" s="153"/>
      <c r="CQ294" s="122"/>
      <c r="CR294" s="122"/>
      <c r="CS294" s="122"/>
      <c r="CT294" s="145"/>
      <c r="CU294" s="236"/>
      <c r="CV294" s="236"/>
      <c r="CW294" s="145"/>
      <c r="CX294" s="145"/>
      <c r="CY294" s="149"/>
      <c r="CZ294" s="145"/>
      <c r="DA294" s="149">
        <v>4</v>
      </c>
      <c r="DB294" s="158" t="s">
        <v>301</v>
      </c>
      <c r="DC294" s="159"/>
      <c r="DD294" s="159"/>
      <c r="DE294" s="308"/>
      <c r="DF294" s="308"/>
      <c r="DG294" s="308"/>
      <c r="DH294" s="579"/>
      <c r="DI294" s="1342" t="s">
        <v>515</v>
      </c>
      <c r="DJ294" s="1372" t="s">
        <v>1965</v>
      </c>
      <c r="DK294" s="162">
        <v>1</v>
      </c>
      <c r="DL294" s="163" t="s">
        <v>1977</v>
      </c>
      <c r="DM294" s="163" t="s">
        <v>1717</v>
      </c>
      <c r="DN294" s="164">
        <v>0</v>
      </c>
      <c r="DO294" s="163">
        <v>1</v>
      </c>
      <c r="DP294" s="1344">
        <v>40891</v>
      </c>
      <c r="DQ294" s="163">
        <v>0</v>
      </c>
      <c r="DR294" s="165">
        <v>0.6</v>
      </c>
      <c r="DS294" s="125">
        <v>5</v>
      </c>
      <c r="DT294" s="125">
        <v>169</v>
      </c>
      <c r="DU294" s="125">
        <v>0.50900000000000001</v>
      </c>
      <c r="DV294" s="125">
        <v>0.49099999999999999</v>
      </c>
      <c r="DW294" s="125" t="s">
        <v>490</v>
      </c>
      <c r="DX294" s="125" t="s">
        <v>490</v>
      </c>
      <c r="DY294" s="125" t="s">
        <v>490</v>
      </c>
      <c r="DZ294" s="125" t="s">
        <v>490</v>
      </c>
      <c r="EA294" s="125">
        <v>0</v>
      </c>
      <c r="EB294" s="122"/>
      <c r="EC294" s="163">
        <v>4</v>
      </c>
      <c r="ED294" s="163">
        <v>9</v>
      </c>
      <c r="EE294" s="166">
        <v>7</v>
      </c>
      <c r="EF294" s="163">
        <v>10</v>
      </c>
      <c r="EG294" s="163">
        <v>3</v>
      </c>
      <c r="EH294" s="163">
        <v>0</v>
      </c>
      <c r="EI294" s="163">
        <v>155</v>
      </c>
      <c r="EJ294" s="163">
        <v>60</v>
      </c>
      <c r="EK294" s="167">
        <f>EJ294/(EI294*EI294*0.01*0.01)</f>
        <v>24.973985431841832</v>
      </c>
      <c r="EL294" s="163">
        <v>2</v>
      </c>
      <c r="EM294" s="1345">
        <v>42894</v>
      </c>
      <c r="EN294" s="169" t="s">
        <v>490</v>
      </c>
      <c r="EO294" s="163" t="s">
        <v>490</v>
      </c>
      <c r="EP294" s="163" t="s">
        <v>490</v>
      </c>
      <c r="EQ294" s="1344" t="s">
        <v>490</v>
      </c>
      <c r="ER294" s="1108">
        <v>6644</v>
      </c>
      <c r="ES294" s="125"/>
      <c r="ET294" s="125"/>
      <c r="EU294" s="125"/>
      <c r="EV294" s="125"/>
      <c r="EW294" s="414"/>
      <c r="EX294" s="642"/>
      <c r="EY294" s="643"/>
      <c r="EZ294" s="165"/>
      <c r="FA294" s="125"/>
      <c r="FB294" s="125"/>
      <c r="FC294" s="125"/>
      <c r="FD294" s="398"/>
      <c r="FE294" s="185"/>
      <c r="FF294" s="185"/>
      <c r="FG294" s="644"/>
      <c r="FH294" s="614"/>
      <c r="FI294" s="590"/>
      <c r="FJ294" s="939">
        <v>169</v>
      </c>
      <c r="FK294" s="1017" t="s">
        <v>1965</v>
      </c>
      <c r="FL294" s="133" t="s">
        <v>1976</v>
      </c>
      <c r="FM294" s="122"/>
      <c r="FN294" s="171"/>
      <c r="FO294" s="133"/>
      <c r="FP294" s="172"/>
      <c r="FQ294" s="173">
        <f>DT294/1000</f>
        <v>0.16900000000000001</v>
      </c>
      <c r="FR294" s="133"/>
      <c r="FS294" s="133"/>
      <c r="FT294" s="175"/>
      <c r="FU294" s="175"/>
      <c r="FV294" s="175"/>
      <c r="FW294" s="125"/>
      <c r="FX294" s="125"/>
      <c r="FY294" s="125"/>
      <c r="FZ294" s="175"/>
      <c r="GA294" s="175"/>
      <c r="GB294" s="175"/>
      <c r="GC294" s="175"/>
      <c r="GD294" s="125"/>
      <c r="GE294" s="175"/>
      <c r="GF294" s="175"/>
      <c r="GG294" s="125"/>
      <c r="GH294" s="175"/>
      <c r="GI294" s="175"/>
      <c r="GJ294" s="1346">
        <f t="shared" si="161"/>
        <v>0</v>
      </c>
      <c r="GK294" s="1306">
        <v>42894</v>
      </c>
      <c r="GL294" s="1347" t="s">
        <v>1958</v>
      </c>
      <c r="GM294" s="1348"/>
      <c r="GN294" s="1147"/>
      <c r="GO294" s="125"/>
      <c r="GP294" s="125"/>
      <c r="GQ294" s="125"/>
      <c r="GR294" s="991"/>
      <c r="GS294" s="991"/>
      <c r="GT294" s="991"/>
      <c r="GU294" s="133"/>
      <c r="GV294" s="125"/>
      <c r="GW294" s="125"/>
      <c r="GX294" s="125"/>
      <c r="GY294" s="125"/>
      <c r="GZ294" s="125"/>
      <c r="HA294" s="125"/>
      <c r="HB294" s="125"/>
      <c r="HC294" s="125"/>
      <c r="HD294" s="125"/>
      <c r="HE294" s="125"/>
      <c r="HF294" s="125"/>
      <c r="HG294" s="125"/>
      <c r="HH294" s="125"/>
      <c r="HI294" s="991"/>
      <c r="HJ294" s="991"/>
      <c r="HK294" s="991"/>
      <c r="HL294" s="991"/>
      <c r="HM294" s="991"/>
      <c r="HN294" s="991"/>
      <c r="HO294" s="1022"/>
      <c r="HP294" s="1022"/>
      <c r="HQ294" s="991"/>
      <c r="HR294" s="991"/>
      <c r="HS294" s="991"/>
      <c r="HT294" s="991"/>
      <c r="HU294" s="991"/>
      <c r="HV294" s="991"/>
      <c r="HW294" s="991"/>
      <c r="HX294" s="991"/>
      <c r="HY294" s="991"/>
      <c r="HZ294" s="991"/>
      <c r="IA294" s="991"/>
      <c r="IB294" s="1022"/>
      <c r="IC294" s="991"/>
      <c r="ID294" s="991"/>
      <c r="IE294" s="991"/>
      <c r="IF294" s="991"/>
      <c r="IG294" s="991"/>
      <c r="IH294" s="991"/>
      <c r="II294" s="991"/>
      <c r="IJ294" s="991"/>
      <c r="IK294" s="1022"/>
      <c r="IL294" s="991"/>
      <c r="IM294" s="991"/>
      <c r="IN294" s="1022"/>
      <c r="IO294" s="991"/>
      <c r="IP294" s="991"/>
      <c r="IQ294" s="991"/>
      <c r="IR294" s="991"/>
      <c r="IS294" s="991"/>
      <c r="IT294" s="1022"/>
      <c r="IU294" s="991"/>
      <c r="IV294" s="991"/>
      <c r="IW294" s="991"/>
      <c r="IX294" s="991"/>
      <c r="IY294" s="991"/>
      <c r="IZ294" s="991"/>
      <c r="JA294" s="991"/>
      <c r="JB294" s="991"/>
      <c r="JC294" s="991"/>
      <c r="JD294" s="991"/>
      <c r="JE294" s="991"/>
      <c r="JF294" s="991"/>
      <c r="JG294" s="164" t="s">
        <v>2059</v>
      </c>
      <c r="JH294" s="164" t="s">
        <v>2143</v>
      </c>
      <c r="JI294" s="164" t="s">
        <v>2144</v>
      </c>
      <c r="JJ294" s="993"/>
      <c r="JK294" s="993"/>
      <c r="JL294" s="993"/>
      <c r="JM294" s="993"/>
      <c r="JN294" s="993"/>
      <c r="JO294" s="993"/>
      <c r="JP294" s="993"/>
      <c r="JQ294" s="993"/>
      <c r="JR294" s="993"/>
      <c r="JS294" s="993"/>
      <c r="JT294" s="993"/>
      <c r="JU294" s="993"/>
      <c r="JV294" s="993"/>
      <c r="JW294" s="993"/>
      <c r="JX294" s="993"/>
      <c r="JY294" s="993"/>
      <c r="JZ294" s="993"/>
      <c r="KA294" s="993"/>
      <c r="KB294" s="993"/>
      <c r="KC294" s="993"/>
      <c r="KD294" s="993"/>
      <c r="KE294" s="993"/>
      <c r="KF294" s="993"/>
      <c r="KG294" s="993"/>
      <c r="KH294" s="993"/>
      <c r="KI294" s="993"/>
      <c r="KJ294" s="993"/>
      <c r="KK294" s="993"/>
      <c r="KL294" s="993"/>
      <c r="KM294" s="993"/>
      <c r="KN294" s="993"/>
      <c r="KO294" s="993"/>
      <c r="KP294" s="993"/>
      <c r="KQ294" s="993"/>
      <c r="KR294" s="993"/>
      <c r="KS294" s="993"/>
      <c r="KT294" s="993"/>
      <c r="KU294" s="993"/>
      <c r="KV294" s="993"/>
      <c r="KW294" s="993"/>
      <c r="KX294" s="993"/>
      <c r="KY294" s="993"/>
      <c r="KZ294" s="993"/>
      <c r="LA294" s="993"/>
      <c r="LB294" s="993"/>
      <c r="LC294" s="993"/>
      <c r="LD294" s="993"/>
      <c r="LE294" s="164" t="s">
        <v>2145</v>
      </c>
      <c r="LF294" s="878" t="s">
        <v>2085</v>
      </c>
      <c r="LG294" s="878">
        <v>10</v>
      </c>
      <c r="LH294" s="878" t="s">
        <v>2085</v>
      </c>
      <c r="LI294" s="878" t="s">
        <v>2085</v>
      </c>
      <c r="LJ294" s="878" t="s">
        <v>2085</v>
      </c>
      <c r="LK294" s="878" t="s">
        <v>2085</v>
      </c>
      <c r="LL294" s="878" t="s">
        <v>484</v>
      </c>
      <c r="LM294" s="1459">
        <v>3</v>
      </c>
      <c r="LN294" s="878" t="s">
        <v>2085</v>
      </c>
      <c r="LO294" s="878"/>
      <c r="LP294" s="878"/>
      <c r="LQ294" s="878"/>
      <c r="LR294" s="878"/>
      <c r="LS294" s="878"/>
      <c r="LT294" s="878">
        <v>4</v>
      </c>
      <c r="LU294" s="878"/>
      <c r="LV294" s="878"/>
      <c r="LW294" s="878"/>
      <c r="LX294" s="878" t="s">
        <v>2085</v>
      </c>
      <c r="LY294" s="878" t="s">
        <v>2085</v>
      </c>
      <c r="LZ294" s="878" t="s">
        <v>2085</v>
      </c>
    </row>
    <row r="295" spans="1:338" s="1351" customFormat="1" ht="14.45" customHeight="1">
      <c r="A295" s="209">
        <v>244</v>
      </c>
      <c r="B295" s="209">
        <f>COUNTIFS($D$3:D295,D295,$F$3:F295,F295)</f>
        <v>5</v>
      </c>
      <c r="C295" s="1338">
        <v>7210</v>
      </c>
      <c r="D295" s="532" t="s">
        <v>1767</v>
      </c>
      <c r="E295" s="164" t="s">
        <v>1485</v>
      </c>
      <c r="F295" s="1339">
        <v>455408485</v>
      </c>
      <c r="G295" s="164">
        <v>72</v>
      </c>
      <c r="H295" s="532" t="s">
        <v>1239</v>
      </c>
      <c r="I295" s="1340" t="s">
        <v>1721</v>
      </c>
      <c r="J295" s="1341" t="s">
        <v>1501</v>
      </c>
      <c r="K295" s="878" t="s">
        <v>478</v>
      </c>
      <c r="L295" s="164">
        <v>3</v>
      </c>
      <c r="M295" s="164">
        <v>9</v>
      </c>
      <c r="N295" s="164"/>
      <c r="O295" s="166"/>
      <c r="P295" s="936" t="s">
        <v>1097</v>
      </c>
      <c r="Q295" s="1262"/>
      <c r="R295" s="1262"/>
      <c r="S295" s="573" t="s">
        <v>550</v>
      </c>
      <c r="T295" s="573" t="s">
        <v>481</v>
      </c>
      <c r="U295" s="573" t="s">
        <v>660</v>
      </c>
      <c r="V295" s="530" t="s">
        <v>481</v>
      </c>
      <c r="W295" s="573" t="s">
        <v>483</v>
      </c>
      <c r="X295" s="573" t="s">
        <v>484</v>
      </c>
      <c r="Y295" s="573" t="s">
        <v>653</v>
      </c>
      <c r="Z295" s="937"/>
      <c r="AA295" s="938"/>
      <c r="AB295" s="163" t="s">
        <v>481</v>
      </c>
      <c r="AC295" s="1265"/>
      <c r="AD295" s="1265"/>
      <c r="AE295" s="1265"/>
      <c r="AF295" s="1265"/>
      <c r="AG295" s="1296" t="s">
        <v>1756</v>
      </c>
      <c r="AH295" s="1088"/>
      <c r="AI295" s="158">
        <v>59</v>
      </c>
      <c r="AJ295" s="158">
        <v>95.4</v>
      </c>
      <c r="AK295" s="919">
        <v>56.286000000000001</v>
      </c>
      <c r="AL295" s="158">
        <v>98634</v>
      </c>
      <c r="AM295" s="174">
        <v>131.512</v>
      </c>
      <c r="AN295" s="158">
        <v>4</v>
      </c>
      <c r="AO295" s="1024">
        <v>8.17</v>
      </c>
      <c r="AP295" s="137">
        <v>39.299999999999997</v>
      </c>
      <c r="AQ295" s="138">
        <v>50.5</v>
      </c>
      <c r="AR295" s="139">
        <f t="shared" si="153"/>
        <v>97.97</v>
      </c>
      <c r="AS295" s="140">
        <f t="shared" si="154"/>
        <v>0.20788804071246822</v>
      </c>
      <c r="AT295" s="141">
        <f t="shared" si="155"/>
        <v>10.498346055979646</v>
      </c>
      <c r="AU295" s="142">
        <f t="shared" si="156"/>
        <v>9.0979955456570158E-2</v>
      </c>
      <c r="AV295" s="153">
        <v>6.1615000000000002</v>
      </c>
      <c r="AW295" s="143">
        <f t="shared" si="162"/>
        <v>75.416156670746631</v>
      </c>
      <c r="AX295" s="144">
        <v>1.6</v>
      </c>
      <c r="AY295" s="145">
        <f>AX295*100/AO295</f>
        <v>19.583843329253366</v>
      </c>
      <c r="AZ295" s="149" t="s">
        <v>487</v>
      </c>
      <c r="BA295" s="204">
        <v>6.4480000000000004</v>
      </c>
      <c r="BB295" s="910">
        <v>5.8000000000000003E-2</v>
      </c>
      <c r="BC295" s="153"/>
      <c r="BD295" s="153"/>
      <c r="BE295" s="158"/>
      <c r="BF295" s="158"/>
      <c r="BG295" s="145"/>
      <c r="BH295" s="158"/>
      <c r="BI295" s="359">
        <v>5.64</v>
      </c>
      <c r="BJ295" s="153">
        <v>44.7</v>
      </c>
      <c r="BK295" s="153">
        <v>54.8</v>
      </c>
      <c r="BL295" s="919">
        <v>0.81592039800995009</v>
      </c>
      <c r="BM295" s="158" t="s">
        <v>487</v>
      </c>
      <c r="BN295" s="122" t="s">
        <v>487</v>
      </c>
      <c r="BO295" s="158" t="s">
        <v>487</v>
      </c>
      <c r="BP295" s="152">
        <v>17.899999999999999</v>
      </c>
      <c r="BQ295" s="307">
        <v>21.200000000000003</v>
      </c>
      <c r="BR295" s="218">
        <v>29203.928571428572</v>
      </c>
      <c r="BS295" s="153">
        <f t="shared" si="163"/>
        <v>68.599999999999994</v>
      </c>
      <c r="BT295" s="152">
        <v>95.6</v>
      </c>
      <c r="BU295" s="218">
        <v>12638.4</v>
      </c>
      <c r="BV295" s="152">
        <f>100-BT295</f>
        <v>4.4000000000000057</v>
      </c>
      <c r="BW295" s="153">
        <f>BY295+CA295+CC295</f>
        <v>39.221400000000003</v>
      </c>
      <c r="BX295" s="152">
        <v>26.6</v>
      </c>
      <c r="BY295" s="145">
        <f>BX295*AP295/100</f>
        <v>10.453799999999999</v>
      </c>
      <c r="BZ295" s="152">
        <v>42</v>
      </c>
      <c r="CA295" s="145">
        <f>BZ295*AP295/100</f>
        <v>16.506</v>
      </c>
      <c r="CB295" s="152">
        <v>31.2</v>
      </c>
      <c r="CC295" s="145">
        <f>CB295*AP295/100</f>
        <v>12.261599999999998</v>
      </c>
      <c r="CD295" s="208"/>
      <c r="CE295" s="264">
        <v>98.1</v>
      </c>
      <c r="CF295" s="265">
        <v>7182.8888888888887</v>
      </c>
      <c r="CG295" s="264">
        <v>93.3</v>
      </c>
      <c r="CH295" s="265">
        <v>5216.0526315789475</v>
      </c>
      <c r="CI295" s="264">
        <v>48.7</v>
      </c>
      <c r="CJ295" s="264">
        <v>80.599999999999994</v>
      </c>
      <c r="CK295" s="265">
        <v>5488.833333333333</v>
      </c>
      <c r="CL295" s="143">
        <f t="shared" si="164"/>
        <v>0.63333333333333341</v>
      </c>
      <c r="CM295" s="153"/>
      <c r="CN295" s="153"/>
      <c r="CO295" s="153"/>
      <c r="CP295" s="153"/>
      <c r="CQ295" s="158"/>
      <c r="CR295" s="158"/>
      <c r="CS295" s="158"/>
      <c r="CT295" s="153"/>
      <c r="CU295" s="236"/>
      <c r="CV295" s="236"/>
      <c r="CW295" s="153"/>
      <c r="CX295" s="153"/>
      <c r="CY295" s="158"/>
      <c r="CZ295" s="145"/>
      <c r="DA295" s="158">
        <v>4</v>
      </c>
      <c r="DB295" s="335" t="s">
        <v>514</v>
      </c>
      <c r="DC295" s="266"/>
      <c r="DD295" s="266"/>
      <c r="DE295" s="308"/>
      <c r="DF295" s="308"/>
      <c r="DG295" s="308"/>
      <c r="DH295" s="579"/>
      <c r="DI295" s="1342" t="s">
        <v>515</v>
      </c>
      <c r="DJ295" s="1343" t="s">
        <v>1756</v>
      </c>
      <c r="DK295" s="162">
        <v>2</v>
      </c>
      <c r="DL295" s="163" t="s">
        <v>476</v>
      </c>
      <c r="DM295" s="163" t="s">
        <v>1717</v>
      </c>
      <c r="DN295" s="166" t="s">
        <v>686</v>
      </c>
      <c r="DO295" s="163">
        <v>1</v>
      </c>
      <c r="DP295" s="1344">
        <v>35796</v>
      </c>
      <c r="DQ295" s="163">
        <v>1</v>
      </c>
      <c r="DR295" s="165">
        <v>7.1</v>
      </c>
      <c r="DS295" s="125">
        <v>21.7</v>
      </c>
      <c r="DT295" s="125" t="s">
        <v>490</v>
      </c>
      <c r="DU295" s="125" t="s">
        <v>490</v>
      </c>
      <c r="DV295" s="125" t="s">
        <v>490</v>
      </c>
      <c r="DW295" s="125" t="s">
        <v>490</v>
      </c>
      <c r="DX295" s="125" t="s">
        <v>490</v>
      </c>
      <c r="DY295" s="125" t="s">
        <v>490</v>
      </c>
      <c r="DZ295" s="125" t="s">
        <v>490</v>
      </c>
      <c r="EA295" s="125">
        <v>2</v>
      </c>
      <c r="EB295" s="149" t="s">
        <v>2005</v>
      </c>
      <c r="EC295" s="163">
        <v>4</v>
      </c>
      <c r="ED295" s="163">
        <v>9</v>
      </c>
      <c r="EE295" s="166">
        <v>3</v>
      </c>
      <c r="EF295" s="163">
        <v>10</v>
      </c>
      <c r="EG295" s="163">
        <v>2</v>
      </c>
      <c r="EH295" s="163">
        <v>0</v>
      </c>
      <c r="EI295" s="163">
        <v>160</v>
      </c>
      <c r="EJ295" s="163">
        <v>85</v>
      </c>
      <c r="EK295" s="167">
        <f>EJ295/(EI295*EI295*0.01*0.01)</f>
        <v>33.203125</v>
      </c>
      <c r="EL295" s="163">
        <v>3</v>
      </c>
      <c r="EM295" s="1345">
        <v>43012</v>
      </c>
      <c r="EN295" s="163" t="s">
        <v>490</v>
      </c>
      <c r="EO295" s="163" t="s">
        <v>490</v>
      </c>
      <c r="EP295" s="163" t="s">
        <v>490</v>
      </c>
      <c r="EQ295" s="1344" t="s">
        <v>490</v>
      </c>
      <c r="ER295" s="1108">
        <v>7210</v>
      </c>
      <c r="ES295" s="578"/>
      <c r="ET295" s="578"/>
      <c r="EU295" s="578"/>
      <c r="EV295" s="578"/>
      <c r="EW295" s="596"/>
      <c r="EX295" s="597"/>
      <c r="EY295" s="598"/>
      <c r="EZ295" s="599">
        <v>100</v>
      </c>
      <c r="FA295" s="578">
        <v>175313</v>
      </c>
      <c r="FB295" s="578">
        <v>10</v>
      </c>
      <c r="FC295" s="600">
        <v>175.31300000000002</v>
      </c>
      <c r="FD295" s="601">
        <v>103.43467000000001</v>
      </c>
      <c r="FE295" s="602"/>
      <c r="FF295" s="603"/>
      <c r="FG295" s="604"/>
      <c r="FH295" s="605"/>
      <c r="FI295" s="590"/>
      <c r="FJ295" s="939" t="s">
        <v>481</v>
      </c>
      <c r="FK295" s="1154" t="s">
        <v>1756</v>
      </c>
      <c r="FL295" s="133"/>
      <c r="FM295" s="122">
        <v>59</v>
      </c>
      <c r="FN295" s="171"/>
      <c r="FO295" s="133"/>
      <c r="FP295" s="172">
        <v>59</v>
      </c>
      <c r="FQ295" s="213">
        <f>FD295/1000</f>
        <v>0.10343467000000001</v>
      </c>
      <c r="FR295" s="133"/>
      <c r="FS295" s="133"/>
      <c r="FT295" s="175"/>
      <c r="FU295" s="175"/>
      <c r="FV295" s="175"/>
      <c r="FW295" s="125"/>
      <c r="FX295" s="125"/>
      <c r="FY295" s="125"/>
      <c r="FZ295" s="175"/>
      <c r="GA295" s="175"/>
      <c r="GB295" s="175"/>
      <c r="GC295" s="175"/>
      <c r="GD295" s="125"/>
      <c r="GE295" s="175"/>
      <c r="GF295" s="175"/>
      <c r="GG295" s="125"/>
      <c r="GH295" s="175"/>
      <c r="GI295" s="175"/>
      <c r="GJ295" s="1346">
        <f t="shared" si="161"/>
        <v>0</v>
      </c>
      <c r="GK295" s="176">
        <v>43012</v>
      </c>
      <c r="GL295" s="1347" t="s">
        <v>1958</v>
      </c>
      <c r="GM295" s="1348"/>
      <c r="GN295" s="1147"/>
      <c r="GO295" s="125"/>
      <c r="GP295" s="179">
        <v>0.61793582099283928</v>
      </c>
      <c r="GQ295" s="125"/>
      <c r="GR295" s="991"/>
      <c r="GS295" s="1030">
        <f>14.3*8</f>
        <v>114.4</v>
      </c>
      <c r="GT295" s="991"/>
      <c r="GU295" s="133"/>
      <c r="GV295" s="249">
        <v>0</v>
      </c>
      <c r="GW295" s="249">
        <v>0</v>
      </c>
      <c r="GX295" s="249">
        <v>6449.8</v>
      </c>
      <c r="GY295" s="249">
        <v>0</v>
      </c>
      <c r="GZ295" s="249">
        <v>14.05</v>
      </c>
      <c r="HA295" s="249">
        <v>0</v>
      </c>
      <c r="HB295" s="249">
        <v>444786.2</v>
      </c>
      <c r="HC295" s="249">
        <v>0</v>
      </c>
      <c r="HD295" s="249">
        <v>20041.3</v>
      </c>
      <c r="HE295" s="249">
        <v>0</v>
      </c>
      <c r="HF295" s="249">
        <v>0</v>
      </c>
      <c r="HG295" s="249">
        <v>0</v>
      </c>
      <c r="HH295" s="249">
        <v>763.68</v>
      </c>
      <c r="HI295" s="1022"/>
      <c r="HJ295" s="1022"/>
      <c r="HK295" s="1022"/>
      <c r="HL295" s="1022"/>
      <c r="HM295" s="1022"/>
      <c r="HN295" s="1022"/>
      <c r="HO295" s="1022"/>
      <c r="HP295" s="1022"/>
      <c r="HQ295" s="1022"/>
      <c r="HR295" s="1022"/>
      <c r="HS295" s="1022"/>
      <c r="HT295" s="1022"/>
      <c r="HU295" s="1022"/>
      <c r="HV295" s="1022"/>
      <c r="HW295" s="1022"/>
      <c r="HX295" s="1022"/>
      <c r="HY295" s="1022"/>
      <c r="HZ295" s="1022"/>
      <c r="IA295" s="1022"/>
      <c r="IB295" s="1022"/>
      <c r="IC295" s="1022"/>
      <c r="ID295" s="1022"/>
      <c r="IE295" s="1022"/>
      <c r="IF295" s="1022"/>
      <c r="IG295" s="1022"/>
      <c r="IH295" s="1022"/>
      <c r="II295" s="1022"/>
      <c r="IJ295" s="1022"/>
      <c r="IK295" s="1022"/>
      <c r="IL295" s="1022"/>
      <c r="IM295" s="1022"/>
      <c r="IN295" s="1022"/>
      <c r="IO295" s="1022"/>
      <c r="IP295" s="1022"/>
      <c r="IQ295" s="1022"/>
      <c r="IR295" s="1022"/>
      <c r="IS295" s="1022"/>
      <c r="IT295" s="1022"/>
      <c r="IU295" s="1022"/>
      <c r="IV295" s="1022"/>
      <c r="IW295" s="1022"/>
      <c r="IX295" s="1022"/>
      <c r="IY295" s="1022"/>
      <c r="IZ295" s="1022"/>
      <c r="JA295" s="1022"/>
      <c r="JB295" s="1022"/>
      <c r="JC295" s="1022"/>
      <c r="JD295" s="1022"/>
      <c r="JE295" s="1022"/>
      <c r="JF295" s="1022"/>
      <c r="JG295" s="1439" t="s">
        <v>2059</v>
      </c>
      <c r="JH295" s="1349" t="s">
        <v>2063</v>
      </c>
      <c r="JI295" s="1350">
        <v>1</v>
      </c>
      <c r="JJ295" s="1336">
        <v>1</v>
      </c>
      <c r="JK295" s="993"/>
      <c r="JL295" s="993"/>
      <c r="JM295" s="993"/>
      <c r="JN295" s="993"/>
      <c r="JO295" s="993"/>
      <c r="JP295" s="993"/>
      <c r="JQ295" s="993"/>
      <c r="JR295" s="993"/>
      <c r="JS295" s="993"/>
      <c r="JT295" s="993"/>
      <c r="JU295" s="993"/>
      <c r="JV295" s="993"/>
      <c r="JW295" s="993"/>
      <c r="JX295" s="993"/>
      <c r="JY295" s="993"/>
      <c r="JZ295" s="993"/>
      <c r="KA295" s="993"/>
      <c r="KB295" s="993"/>
      <c r="KC295" s="993"/>
      <c r="KD295" s="993"/>
      <c r="KE295" s="993"/>
      <c r="KF295" s="993"/>
      <c r="KG295" s="993"/>
      <c r="KH295" s="993"/>
      <c r="KI295" s="993"/>
      <c r="KJ295" s="993"/>
      <c r="KK295" s="993"/>
      <c r="KL295" s="993"/>
      <c r="KM295" s="993"/>
      <c r="KN295" s="993"/>
      <c r="KO295" s="993"/>
      <c r="KP295" s="993"/>
      <c r="KQ295" s="993"/>
      <c r="KR295" s="993"/>
      <c r="KS295" s="993"/>
      <c r="KT295" s="993"/>
      <c r="KU295" s="993"/>
      <c r="KV295" s="993"/>
      <c r="KW295" s="993"/>
      <c r="KX295" s="993"/>
      <c r="KY295" s="993"/>
      <c r="KZ295" s="993"/>
      <c r="LA295" s="993"/>
      <c r="LB295" s="993"/>
      <c r="LC295" s="993"/>
      <c r="LD295" s="993"/>
      <c r="LE295" s="164">
        <v>3</v>
      </c>
      <c r="LF295" s="878" t="s">
        <v>484</v>
      </c>
      <c r="LG295" s="878" t="s">
        <v>484</v>
      </c>
      <c r="LH295" s="1350" t="s">
        <v>2085</v>
      </c>
      <c r="LI295" s="1352">
        <v>50.2</v>
      </c>
      <c r="LJ295" s="1352">
        <v>1.9</v>
      </c>
      <c r="LK295" s="1352"/>
      <c r="LL295" s="1352"/>
      <c r="LM295" s="1460">
        <v>24.1</v>
      </c>
      <c r="LN295" s="1352">
        <v>30</v>
      </c>
      <c r="LO295" s="878" t="s">
        <v>484</v>
      </c>
      <c r="LP295" s="878" t="s">
        <v>484</v>
      </c>
      <c r="LQ295" s="878">
        <v>3</v>
      </c>
      <c r="LR295" s="1352"/>
      <c r="LS295" s="878" t="s">
        <v>484</v>
      </c>
      <c r="LT295" s="1352">
        <v>15</v>
      </c>
      <c r="LU295" s="1352">
        <v>14.71</v>
      </c>
      <c r="LV295" s="1352">
        <v>3.7</v>
      </c>
      <c r="LW295" s="878" t="s">
        <v>484</v>
      </c>
      <c r="LX295" s="878"/>
      <c r="LY295" s="878"/>
      <c r="LZ295" s="878" t="s">
        <v>2085</v>
      </c>
    </row>
    <row r="296" spans="1:338" s="1351" customFormat="1" ht="14.45" customHeight="1">
      <c r="A296" s="1061">
        <v>64</v>
      </c>
      <c r="B296" s="209">
        <f>COUNTIFS($D$3:D296,D296,$F$3:F296,F296)</f>
        <v>2</v>
      </c>
      <c r="C296" s="1338">
        <v>8291</v>
      </c>
      <c r="D296" s="532" t="s">
        <v>1834</v>
      </c>
      <c r="E296" s="164" t="s">
        <v>594</v>
      </c>
      <c r="F296" s="1339">
        <v>460301447</v>
      </c>
      <c r="G296" s="164">
        <v>72</v>
      </c>
      <c r="H296" s="532" t="s">
        <v>693</v>
      </c>
      <c r="I296" s="1340" t="s">
        <v>1721</v>
      </c>
      <c r="J296" s="1341" t="s">
        <v>1501</v>
      </c>
      <c r="K296" s="878" t="s">
        <v>478</v>
      </c>
      <c r="L296" s="164">
        <v>5</v>
      </c>
      <c r="M296" s="164">
        <v>8</v>
      </c>
      <c r="N296" s="164" t="s">
        <v>490</v>
      </c>
      <c r="O296" s="188"/>
      <c r="P296" s="553" t="s">
        <v>597</v>
      </c>
      <c r="Q296" s="997"/>
      <c r="R296" s="997"/>
      <c r="S296" s="530" t="s">
        <v>598</v>
      </c>
      <c r="T296" s="573" t="s">
        <v>523</v>
      </c>
      <c r="U296" s="574" t="s">
        <v>484</v>
      </c>
      <c r="V296" s="530" t="s">
        <v>599</v>
      </c>
      <c r="W296" s="575" t="s">
        <v>506</v>
      </c>
      <c r="X296" s="530" t="s">
        <v>484</v>
      </c>
      <c r="Y296" s="530" t="s">
        <v>484</v>
      </c>
      <c r="Z296" s="577"/>
      <c r="AA296" s="578"/>
      <c r="AB296" s="201"/>
      <c r="AC296" s="1010"/>
      <c r="AD296" s="1010"/>
      <c r="AE296" s="1010"/>
      <c r="AF296" s="1010"/>
      <c r="AG296" s="1018" t="s">
        <v>1502</v>
      </c>
      <c r="AH296" s="1009"/>
      <c r="AI296" s="991"/>
      <c r="AJ296" s="991"/>
      <c r="AK296" s="1014"/>
      <c r="AL296" s="991"/>
      <c r="AM296" s="991"/>
      <c r="AN296" s="991"/>
      <c r="AO296" s="1024">
        <v>40.1</v>
      </c>
      <c r="AP296" s="1026">
        <v>51</v>
      </c>
      <c r="AQ296" s="1027">
        <v>6.2</v>
      </c>
      <c r="AR296" s="139">
        <f t="shared" si="153"/>
        <v>97.3</v>
      </c>
      <c r="AS296" s="140">
        <f t="shared" si="154"/>
        <v>0.78627450980392155</v>
      </c>
      <c r="AT296" s="141">
        <f t="shared" si="155"/>
        <v>4.8749019607843138</v>
      </c>
      <c r="AU296" s="142">
        <f t="shared" si="156"/>
        <v>0.70104895104895104</v>
      </c>
      <c r="AV296" s="143">
        <v>38.042870000000001</v>
      </c>
      <c r="AW296" s="143">
        <f t="shared" si="162"/>
        <v>94.87</v>
      </c>
      <c r="AX296" s="1032">
        <v>5.2130000000000003E-2</v>
      </c>
      <c r="AY296" s="1030">
        <v>0.13</v>
      </c>
      <c r="AZ296" s="992" t="s">
        <v>487</v>
      </c>
      <c r="BA296" s="204">
        <v>19.78</v>
      </c>
      <c r="BB296" s="205">
        <v>0.86</v>
      </c>
      <c r="BC296" s="1042"/>
      <c r="BD296" s="1039"/>
      <c r="BE296" s="991"/>
      <c r="BF296" s="991"/>
      <c r="BG296" s="145"/>
      <c r="BH296" s="1022">
        <v>332.81111111111113</v>
      </c>
      <c r="BI296" s="234" t="s">
        <v>487</v>
      </c>
      <c r="BJ296" s="991">
        <v>48.8</v>
      </c>
      <c r="BK296" s="991">
        <v>50.5</v>
      </c>
      <c r="BL296" s="1044">
        <v>0.96633663366336631</v>
      </c>
      <c r="BM296" s="1046">
        <v>0.22</v>
      </c>
      <c r="BN296" s="153">
        <f>BM296*100/AO296</f>
        <v>0.54862842892768082</v>
      </c>
      <c r="BO296" s="992" t="s">
        <v>487</v>
      </c>
      <c r="BP296" s="1030">
        <v>39.15</v>
      </c>
      <c r="BQ296" s="234">
        <v>46</v>
      </c>
      <c r="BR296" s="1051" t="s">
        <v>487</v>
      </c>
      <c r="BS296" s="153">
        <f t="shared" si="163"/>
        <v>55.7</v>
      </c>
      <c r="BT296" s="1020">
        <v>86.8</v>
      </c>
      <c r="BU296" s="1051">
        <v>8267</v>
      </c>
      <c r="BV296" s="1020">
        <v>13.200000000000003</v>
      </c>
      <c r="BW296" s="1020">
        <v>31.6</v>
      </c>
      <c r="BX296" s="1020">
        <v>28.2</v>
      </c>
      <c r="BY296" s="1020">
        <v>11</v>
      </c>
      <c r="BZ296" s="1020">
        <v>27.5</v>
      </c>
      <c r="CA296" s="1020">
        <v>10.7</v>
      </c>
      <c r="CB296" s="1020">
        <v>25.3</v>
      </c>
      <c r="CC296" s="1020">
        <v>9.9</v>
      </c>
      <c r="CD296" s="1020">
        <v>0.57999999999999996</v>
      </c>
      <c r="CE296" s="991"/>
      <c r="CF296" s="991"/>
      <c r="CG296" s="991"/>
      <c r="CH296" s="991"/>
      <c r="CI296" s="991"/>
      <c r="CJ296" s="991" t="s">
        <v>487</v>
      </c>
      <c r="CK296" s="1022"/>
      <c r="CL296" s="143">
        <f t="shared" si="164"/>
        <v>1.0254545454545454</v>
      </c>
      <c r="CM296" s="1020"/>
      <c r="CN296" s="145"/>
      <c r="CO296" s="145"/>
      <c r="CP296" s="1039"/>
      <c r="CQ296" s="991"/>
      <c r="CR296" s="991"/>
      <c r="CS296" s="991"/>
      <c r="CT296" s="1020"/>
      <c r="CU296" s="1059"/>
      <c r="CV296" s="236"/>
      <c r="CW296" s="145"/>
      <c r="CX296" s="1020"/>
      <c r="CY296" s="1061"/>
      <c r="CZ296" s="145"/>
      <c r="DA296" s="1061">
        <v>4</v>
      </c>
      <c r="DB296" s="992" t="s">
        <v>488</v>
      </c>
      <c r="DC296" s="1007"/>
      <c r="DD296" s="1007"/>
      <c r="DE296" s="125"/>
      <c r="DF296" s="125"/>
      <c r="DG296" s="125"/>
      <c r="DH296" s="414"/>
      <c r="DI296" s="1342" t="s">
        <v>489</v>
      </c>
      <c r="DJ296" s="1357" t="s">
        <v>2020</v>
      </c>
      <c r="DK296" s="166">
        <v>2</v>
      </c>
      <c r="DL296" s="166"/>
      <c r="DM296" s="166"/>
      <c r="DN296" s="164">
        <v>0</v>
      </c>
      <c r="DO296" s="166">
        <v>1</v>
      </c>
      <c r="DP296" s="1354">
        <v>37438</v>
      </c>
      <c r="DQ296" s="166"/>
      <c r="DR296" s="165">
        <v>63.8</v>
      </c>
      <c r="DS296" s="125">
        <v>6</v>
      </c>
      <c r="DT296" s="125">
        <v>1117</v>
      </c>
      <c r="DU296" s="125">
        <v>37.799999999999997</v>
      </c>
      <c r="DV296" s="125">
        <v>62.2</v>
      </c>
      <c r="DW296" s="125">
        <v>2.2999999999999998</v>
      </c>
      <c r="DX296" s="125">
        <v>360.8</v>
      </c>
      <c r="DY296" s="125" t="s">
        <v>490</v>
      </c>
      <c r="DZ296" s="125">
        <v>7.1</v>
      </c>
      <c r="EA296" s="125">
        <v>0</v>
      </c>
      <c r="EB296" s="991"/>
      <c r="EC296" s="166"/>
      <c r="ED296" s="166">
        <v>8</v>
      </c>
      <c r="EE296" s="166">
        <v>5</v>
      </c>
      <c r="EF296" s="166"/>
      <c r="EG296" s="166">
        <v>2</v>
      </c>
      <c r="EH296" s="166">
        <v>0</v>
      </c>
      <c r="EI296" s="166">
        <v>176</v>
      </c>
      <c r="EJ296" s="166">
        <v>112</v>
      </c>
      <c r="EK296" s="167">
        <f>EJ296/(EI296*EI296*0.01*0.01)</f>
        <v>36.15702479338843</v>
      </c>
      <c r="EL296" s="166">
        <v>2</v>
      </c>
      <c r="EM296" s="1345">
        <v>43194</v>
      </c>
      <c r="EN296" s="166" t="s">
        <v>490</v>
      </c>
      <c r="EO296" s="166" t="s">
        <v>490</v>
      </c>
      <c r="EP296" s="166" t="s">
        <v>490</v>
      </c>
      <c r="EQ296" s="1354"/>
      <c r="ER296" s="1067">
        <v>8291</v>
      </c>
      <c r="ES296" s="611">
        <v>75</v>
      </c>
      <c r="ET296" s="578">
        <v>5078</v>
      </c>
      <c r="EU296" s="578">
        <v>2</v>
      </c>
      <c r="EV296" s="600">
        <v>135.41333333333333</v>
      </c>
      <c r="EW296" s="596">
        <v>793</v>
      </c>
      <c r="EX296" s="613">
        <v>21.146666666666668</v>
      </c>
      <c r="EY296" s="563">
        <v>105.73333333333335</v>
      </c>
      <c r="EZ296" s="441"/>
      <c r="FA296" s="175"/>
      <c r="FB296" s="175"/>
      <c r="FC296" s="175"/>
      <c r="FD296" s="564"/>
      <c r="FE296" s="565"/>
      <c r="FF296" s="565"/>
      <c r="FG296" s="566"/>
      <c r="FH296" s="674">
        <v>52.821563682219413</v>
      </c>
      <c r="FI296" s="518"/>
      <c r="FJ296" s="943">
        <v>1117</v>
      </c>
      <c r="FK296" s="1017"/>
      <c r="FL296" s="1009"/>
      <c r="FM296" s="172">
        <v>15.616384403308389</v>
      </c>
      <c r="FN296" s="1087">
        <f>EX296/1000</f>
        <v>2.1146666666666668E-2</v>
      </c>
      <c r="FO296" s="1009"/>
      <c r="FP296" s="1060">
        <v>15.616384403308389</v>
      </c>
      <c r="FQ296" s="1087">
        <v>2.1146666666666668E-2</v>
      </c>
      <c r="FR296" s="1090">
        <f>DT296/EX296</f>
        <v>52.821563682219413</v>
      </c>
      <c r="FS296" s="222"/>
      <c r="FT296" s="223"/>
      <c r="FU296" s="223"/>
      <c r="FV296" s="223"/>
      <c r="FW296" s="125"/>
      <c r="FX296" s="125"/>
      <c r="FY296" s="125"/>
      <c r="FZ296" s="175"/>
      <c r="GA296" s="175"/>
      <c r="GB296" s="175"/>
      <c r="GC296" s="175"/>
      <c r="GD296" s="125"/>
      <c r="GE296" s="175"/>
      <c r="GF296" s="175"/>
      <c r="GG296" s="125"/>
      <c r="GH296" s="175"/>
      <c r="GI296" s="175"/>
      <c r="GJ296" s="1346">
        <f t="shared" si="161"/>
        <v>0</v>
      </c>
      <c r="GK296" s="214">
        <v>43194</v>
      </c>
      <c r="GL296" s="1347" t="s">
        <v>1958</v>
      </c>
      <c r="GM296" s="1348"/>
      <c r="GN296" s="1147"/>
      <c r="GO296" s="125"/>
      <c r="GP296" s="340">
        <v>2.2999999999999998</v>
      </c>
      <c r="GQ296" s="125"/>
      <c r="GR296" s="991"/>
      <c r="GS296" s="991"/>
      <c r="GT296" s="991"/>
      <c r="GU296" s="133"/>
      <c r="GV296" s="125"/>
      <c r="GW296" s="125"/>
      <c r="GX296" s="125"/>
      <c r="GY296" s="125"/>
      <c r="GZ296" s="125"/>
      <c r="HA296" s="125"/>
      <c r="HB296" s="125"/>
      <c r="HC296" s="125"/>
      <c r="HD296" s="125"/>
      <c r="HE296" s="125"/>
      <c r="HF296" s="125"/>
      <c r="HG296" s="125"/>
      <c r="HH296" s="125"/>
      <c r="HI296" s="991"/>
      <c r="HJ296" s="991"/>
      <c r="HK296" s="991"/>
      <c r="HL296" s="991"/>
      <c r="HM296" s="991"/>
      <c r="HN296" s="991"/>
      <c r="HO296" s="1022"/>
      <c r="HP296" s="1022"/>
      <c r="HQ296" s="991"/>
      <c r="HR296" s="991"/>
      <c r="HS296" s="991"/>
      <c r="HT296" s="991"/>
      <c r="HU296" s="991"/>
      <c r="HV296" s="991"/>
      <c r="HW296" s="991"/>
      <c r="HX296" s="991"/>
      <c r="HY296" s="991"/>
      <c r="HZ296" s="991"/>
      <c r="IA296" s="991"/>
      <c r="IB296" s="1022"/>
      <c r="IC296" s="991"/>
      <c r="ID296" s="991"/>
      <c r="IE296" s="991"/>
      <c r="IF296" s="991"/>
      <c r="IG296" s="991"/>
      <c r="IH296" s="991"/>
      <c r="II296" s="991"/>
      <c r="IJ296" s="991"/>
      <c r="IK296" s="1022"/>
      <c r="IL296" s="991"/>
      <c r="IM296" s="991"/>
      <c r="IN296" s="1022"/>
      <c r="IO296" s="991"/>
      <c r="IP296" s="991"/>
      <c r="IQ296" s="991"/>
      <c r="IR296" s="991"/>
      <c r="IS296" s="991"/>
      <c r="IT296" s="1022"/>
      <c r="IU296" s="991"/>
      <c r="IV296" s="991"/>
      <c r="IW296" s="991"/>
      <c r="IX296" s="991"/>
      <c r="IY296" s="991"/>
      <c r="IZ296" s="991"/>
      <c r="JA296" s="991"/>
      <c r="JB296" s="991"/>
      <c r="JC296" s="991"/>
      <c r="JD296" s="991"/>
      <c r="JE296" s="991"/>
      <c r="JF296" s="991"/>
      <c r="JG296" s="1342" t="s">
        <v>2059</v>
      </c>
      <c r="JH296" s="1361" t="s">
        <v>2103</v>
      </c>
      <c r="JI296" s="1342" t="s">
        <v>2100</v>
      </c>
      <c r="JJ296" s="1362">
        <v>1</v>
      </c>
      <c r="JK296" s="993"/>
      <c r="JL296" s="993"/>
      <c r="JM296" s="993"/>
      <c r="JN296" s="993"/>
      <c r="JO296" s="993"/>
      <c r="JP296" s="993"/>
      <c r="JQ296" s="993"/>
      <c r="JR296" s="993"/>
      <c r="JS296" s="993"/>
      <c r="JT296" s="993"/>
      <c r="JU296" s="993"/>
      <c r="JV296" s="993"/>
      <c r="JW296" s="993"/>
      <c r="JX296" s="993"/>
      <c r="JY296" s="993"/>
      <c r="JZ296" s="993"/>
      <c r="KA296" s="993"/>
      <c r="KB296" s="993"/>
      <c r="KC296" s="993"/>
      <c r="KD296" s="993"/>
      <c r="KE296" s="993"/>
      <c r="KF296" s="993"/>
      <c r="KG296" s="993"/>
      <c r="KH296" s="993"/>
      <c r="KI296" s="993"/>
      <c r="KJ296" s="993"/>
      <c r="KK296" s="993"/>
      <c r="KL296" s="993"/>
      <c r="KM296" s="993"/>
      <c r="KN296" s="993"/>
      <c r="KO296" s="993"/>
      <c r="KP296" s="993"/>
      <c r="KQ296" s="993"/>
      <c r="KR296" s="993"/>
      <c r="KS296" s="993"/>
      <c r="KT296" s="993"/>
      <c r="KU296" s="993"/>
      <c r="KV296" s="993"/>
      <c r="KW296" s="993"/>
      <c r="KX296" s="993"/>
      <c r="KY296" s="993"/>
      <c r="KZ296" s="993"/>
      <c r="LA296" s="993"/>
      <c r="LB296" s="993"/>
      <c r="LC296" s="993"/>
      <c r="LD296" s="993"/>
      <c r="LE296" s="164">
        <v>1</v>
      </c>
      <c r="LF296" s="1363" t="s">
        <v>484</v>
      </c>
      <c r="LG296" s="1363" t="s">
        <v>484</v>
      </c>
      <c r="LH296" s="1363" t="s">
        <v>2085</v>
      </c>
      <c r="LI296" s="1364">
        <v>155.4</v>
      </c>
      <c r="LJ296" s="1364">
        <v>4</v>
      </c>
      <c r="LK296" s="1364" t="s">
        <v>2085</v>
      </c>
      <c r="LL296" s="1364" t="s">
        <v>2085</v>
      </c>
      <c r="LM296" s="1363">
        <v>0</v>
      </c>
      <c r="LN296" s="1364">
        <v>19.600000000000001</v>
      </c>
      <c r="LO296" s="1363" t="s">
        <v>484</v>
      </c>
      <c r="LP296" s="1363" t="s">
        <v>484</v>
      </c>
      <c r="LQ296" s="1364">
        <v>0</v>
      </c>
      <c r="LR296" s="1363"/>
      <c r="LS296" s="1363" t="s">
        <v>484</v>
      </c>
      <c r="LT296" s="1364">
        <v>2.2000000000000002</v>
      </c>
      <c r="LU296" s="1364">
        <v>0.4</v>
      </c>
      <c r="LV296" s="1364">
        <v>1.2</v>
      </c>
      <c r="LW296" s="1363" t="s">
        <v>484</v>
      </c>
      <c r="LX296" s="1363" t="s">
        <v>2085</v>
      </c>
      <c r="LY296" s="1363" t="s">
        <v>2085</v>
      </c>
      <c r="LZ296" s="1363" t="s">
        <v>2085</v>
      </c>
    </row>
    <row r="297" spans="1:338" s="1351" customFormat="1" ht="14.45" customHeight="1">
      <c r="A297" s="209">
        <v>19</v>
      </c>
      <c r="B297" s="209">
        <f>COUNTIFS($D$3:D297,D297,$F$3:F297,F297)</f>
        <v>1</v>
      </c>
      <c r="C297" s="1338">
        <v>10114</v>
      </c>
      <c r="D297" s="532" t="s">
        <v>2043</v>
      </c>
      <c r="E297" s="164" t="s">
        <v>2044</v>
      </c>
      <c r="F297" s="1339">
        <v>460708170</v>
      </c>
      <c r="G297" s="164">
        <v>73</v>
      </c>
      <c r="H297" s="532" t="s">
        <v>2045</v>
      </c>
      <c r="I297" s="1370" t="s">
        <v>1524</v>
      </c>
      <c r="J297" s="1341" t="s">
        <v>1501</v>
      </c>
      <c r="K297" s="164" t="s">
        <v>478</v>
      </c>
      <c r="L297" s="164">
        <v>4</v>
      </c>
      <c r="M297" s="164">
        <v>10</v>
      </c>
      <c r="N297" s="164" t="s">
        <v>490</v>
      </c>
      <c r="O297" s="125"/>
      <c r="P297" s="125" t="s">
        <v>1165</v>
      </c>
      <c r="Q297" s="991"/>
      <c r="R297" s="991"/>
      <c r="S297" s="530" t="s">
        <v>598</v>
      </c>
      <c r="T297" s="530" t="s">
        <v>523</v>
      </c>
      <c r="U297" s="530" t="s">
        <v>484</v>
      </c>
      <c r="V297" s="609" t="s">
        <v>599</v>
      </c>
      <c r="W297" s="530" t="s">
        <v>506</v>
      </c>
      <c r="X297" s="530" t="s">
        <v>484</v>
      </c>
      <c r="Y297" s="530" t="s">
        <v>484</v>
      </c>
      <c r="Z297" s="389" t="s">
        <v>550</v>
      </c>
      <c r="AA297" s="125"/>
      <c r="AB297" s="175"/>
      <c r="AC297" s="1015">
        <v>270623</v>
      </c>
      <c r="AD297" s="1016">
        <v>2706</v>
      </c>
      <c r="AE297" s="1015"/>
      <c r="AF297" s="1015"/>
      <c r="AG297" s="1018" t="s">
        <v>1502</v>
      </c>
      <c r="AH297" s="1015">
        <v>400</v>
      </c>
      <c r="AI297" s="122"/>
      <c r="AJ297" s="122"/>
      <c r="AK297" s="122"/>
      <c r="AL297" s="122"/>
      <c r="AM297" s="362"/>
      <c r="AN297" s="363"/>
      <c r="AO297" s="1024">
        <v>4.13</v>
      </c>
      <c r="AP297" s="137">
        <v>1.78</v>
      </c>
      <c r="AQ297" s="138">
        <v>92.1</v>
      </c>
      <c r="AR297" s="139">
        <f t="shared" si="153"/>
        <v>98.009999999999991</v>
      </c>
      <c r="AS297" s="140">
        <f t="shared" si="154"/>
        <v>2.3202247191011236</v>
      </c>
      <c r="AT297" s="141">
        <f t="shared" si="155"/>
        <v>213.69269662921346</v>
      </c>
      <c r="AU297" s="142">
        <f t="shared" si="156"/>
        <v>4.3992330634853007E-2</v>
      </c>
      <c r="AV297" s="353">
        <v>3.6302699999999999</v>
      </c>
      <c r="AW297" s="143">
        <f t="shared" si="162"/>
        <v>87.9</v>
      </c>
      <c r="AX297" s="144">
        <v>0.29322999999999999</v>
      </c>
      <c r="AY297" s="364">
        <v>7.1</v>
      </c>
      <c r="AZ297" s="354" t="s">
        <v>487</v>
      </c>
      <c r="BA297" s="365">
        <v>7.2000000000000011</v>
      </c>
      <c r="BB297" s="355">
        <v>0.01</v>
      </c>
      <c r="BC297" s="357"/>
      <c r="BD297" s="357"/>
      <c r="BE297" s="357"/>
      <c r="BF297" s="357"/>
      <c r="BG297" s="145"/>
      <c r="BH297" s="135">
        <v>647.81968179139665</v>
      </c>
      <c r="BI297" s="261">
        <v>2.77</v>
      </c>
      <c r="BJ297" s="122">
        <v>67.3</v>
      </c>
      <c r="BK297" s="145">
        <v>33.5</v>
      </c>
      <c r="BL297" s="150">
        <f>BJ297/BK297</f>
        <v>2.008955223880597</v>
      </c>
      <c r="BM297" s="206">
        <v>0.1</v>
      </c>
      <c r="BN297" s="153">
        <f>BM297*100/AO297</f>
        <v>2.4213075060532687</v>
      </c>
      <c r="BO297" s="365" t="s">
        <v>487</v>
      </c>
      <c r="BP297" s="122">
        <v>29.25</v>
      </c>
      <c r="BQ297" s="359">
        <v>29.24</v>
      </c>
      <c r="BR297" s="174">
        <v>37986.666666666664</v>
      </c>
      <c r="BS297" s="153">
        <f t="shared" si="163"/>
        <v>45</v>
      </c>
      <c r="BT297" s="149">
        <v>97.4</v>
      </c>
      <c r="BU297" s="174">
        <v>10904.379562043796</v>
      </c>
      <c r="BV297" s="153">
        <f>100-BT297</f>
        <v>2.5999999999999943</v>
      </c>
      <c r="BW297" s="1039">
        <f>BY297+CA297+CC297</f>
        <v>1.6024279781420767</v>
      </c>
      <c r="BX297" s="145">
        <v>12.1</v>
      </c>
      <c r="BY297" s="145">
        <f>BX297*AP297/(CB297+BZ297+BX297+BV297)</f>
        <v>0.23538797814207654</v>
      </c>
      <c r="BZ297" s="145">
        <v>32.9</v>
      </c>
      <c r="CA297" s="145">
        <f>BZ297*AP297/100</f>
        <v>0.58562000000000003</v>
      </c>
      <c r="CB297" s="145">
        <v>43.9</v>
      </c>
      <c r="CC297" s="145">
        <f>CB297*AP297/100</f>
        <v>0.78142</v>
      </c>
      <c r="CD297" s="366">
        <v>5.1999999999999998E-2</v>
      </c>
      <c r="CE297" s="122"/>
      <c r="CF297" s="122"/>
      <c r="CG297" s="122"/>
      <c r="CH297" s="122"/>
      <c r="CI297" s="122"/>
      <c r="CJ297" s="264">
        <v>88</v>
      </c>
      <c r="CK297" s="265">
        <v>6294.181818181818</v>
      </c>
      <c r="CL297" s="143">
        <f t="shared" si="164"/>
        <v>0.36778115501519759</v>
      </c>
      <c r="CM297" s="145"/>
      <c r="CN297" s="145"/>
      <c r="CO297" s="145"/>
      <c r="CP297" s="357"/>
      <c r="CQ297" s="357"/>
      <c r="CR297" s="357"/>
      <c r="CS297" s="357"/>
      <c r="CT297" s="149">
        <v>63.1</v>
      </c>
      <c r="CU297" s="145"/>
      <c r="CV297" s="145"/>
      <c r="CW297" s="172"/>
      <c r="CX297" s="172"/>
      <c r="CY297" s="143"/>
      <c r="CZ297" s="145"/>
      <c r="DA297" s="209">
        <v>6</v>
      </c>
      <c r="DB297" s="149" t="s">
        <v>508</v>
      </c>
      <c r="DC297" s="122"/>
      <c r="DD297" s="159"/>
      <c r="DE297" s="125"/>
      <c r="DF297" s="125"/>
      <c r="DG297" s="398"/>
      <c r="DH297" s="414"/>
      <c r="DI297" s="1375" t="s">
        <v>489</v>
      </c>
      <c r="DJ297" s="1353" t="s">
        <v>485</v>
      </c>
      <c r="DK297" s="166">
        <v>2</v>
      </c>
      <c r="DL297" s="166"/>
      <c r="DM297" s="166"/>
      <c r="DN297" s="164">
        <v>1</v>
      </c>
      <c r="DO297" s="166">
        <v>1</v>
      </c>
      <c r="DP297" s="1354">
        <v>37773</v>
      </c>
      <c r="DQ297" s="166"/>
      <c r="DR297" s="165">
        <v>13.4</v>
      </c>
      <c r="DS297" s="125" t="s">
        <v>490</v>
      </c>
      <c r="DT297" s="125" t="s">
        <v>490</v>
      </c>
      <c r="DU297" s="125" t="s">
        <v>490</v>
      </c>
      <c r="DV297" s="125" t="s">
        <v>490</v>
      </c>
      <c r="DW297" s="125" t="s">
        <v>490</v>
      </c>
      <c r="DX297" s="125" t="s">
        <v>490</v>
      </c>
      <c r="DY297" s="125" t="s">
        <v>490</v>
      </c>
      <c r="DZ297" s="125" t="s">
        <v>490</v>
      </c>
      <c r="EA297" s="125">
        <v>0</v>
      </c>
      <c r="EB297" s="122"/>
      <c r="EC297" s="166"/>
      <c r="ED297" s="166"/>
      <c r="EE297" s="166">
        <v>4</v>
      </c>
      <c r="EF297" s="166"/>
      <c r="EG297" s="166"/>
      <c r="EH297" s="166"/>
      <c r="EI297" s="166"/>
      <c r="EJ297" s="166"/>
      <c r="EK297" s="167"/>
      <c r="EL297" s="166">
        <v>3</v>
      </c>
      <c r="EM297" s="1376">
        <v>43483</v>
      </c>
      <c r="EN297" s="166">
        <v>3</v>
      </c>
      <c r="EO297" s="166">
        <v>2</v>
      </c>
      <c r="EP297" s="166"/>
      <c r="EQ297" s="1354"/>
      <c r="ER297" s="1071">
        <v>10114</v>
      </c>
      <c r="ES297" s="682">
        <v>63</v>
      </c>
      <c r="ET297" s="611">
        <v>2190021</v>
      </c>
      <c r="EU297" s="611">
        <v>2</v>
      </c>
      <c r="EV297" s="600">
        <f>ET297/ES297*EU297</f>
        <v>69524.476190476184</v>
      </c>
      <c r="EW297" s="612">
        <v>423655</v>
      </c>
      <c r="EX297" s="613">
        <f>EW297/ES297*EU297</f>
        <v>13449.36507936508</v>
      </c>
      <c r="EY297" s="563">
        <f>L297*EX297</f>
        <v>53797.460317460318</v>
      </c>
      <c r="EZ297" s="742"/>
      <c r="FA297" s="619"/>
      <c r="FB297" s="619"/>
      <c r="FC297" s="564"/>
      <c r="FD297" s="620"/>
      <c r="FE297" s="621"/>
      <c r="FF297" s="622"/>
      <c r="FG297" s="566"/>
      <c r="FH297" s="753"/>
      <c r="FI297" s="531"/>
      <c r="FJ297" s="175"/>
      <c r="FK297" s="991"/>
      <c r="FL297" s="133"/>
      <c r="FM297" s="172">
        <f>EW297*100/ET297</f>
        <v>19.344791670947448</v>
      </c>
      <c r="FN297" s="213">
        <f>EX297/1000</f>
        <v>13.44936507936508</v>
      </c>
      <c r="FO297" s="133"/>
      <c r="FP297" s="172">
        <v>19.344791670947448</v>
      </c>
      <c r="FQ297" s="213">
        <v>13.44936507936508</v>
      </c>
      <c r="FR297" s="143"/>
      <c r="FS297" s="222"/>
      <c r="FT297" s="223"/>
      <c r="FU297" s="223"/>
      <c r="FV297" s="223"/>
      <c r="FW297" s="164">
        <v>1</v>
      </c>
      <c r="FX297" s="166"/>
      <c r="FY297" s="166"/>
      <c r="FZ297" s="345"/>
      <c r="GA297" s="166"/>
      <c r="GB297" s="166"/>
      <c r="GC297" s="166"/>
      <c r="GD297" s="166"/>
      <c r="GE297" s="166"/>
      <c r="GF297" s="166"/>
      <c r="GG297" s="166"/>
      <c r="GH297" s="345"/>
      <c r="GI297" s="345"/>
      <c r="GJ297" s="1346">
        <f t="shared" si="161"/>
        <v>0</v>
      </c>
      <c r="GK297" s="214">
        <v>43483</v>
      </c>
      <c r="GL297" s="1347" t="s">
        <v>1958</v>
      </c>
      <c r="GM297" s="1348"/>
      <c r="GN297" s="1147"/>
      <c r="GO297" s="348">
        <v>43.9</v>
      </c>
      <c r="GP297" s="166">
        <v>9</v>
      </c>
      <c r="GQ297" s="349">
        <v>1.3959999999999999</v>
      </c>
      <c r="GR297" s="1087"/>
      <c r="GS297" s="1087"/>
      <c r="GT297" s="1087"/>
      <c r="GU297" s="122"/>
      <c r="GV297" s="125"/>
      <c r="GW297" s="125"/>
      <c r="GX297" s="125"/>
      <c r="GY297" s="125"/>
      <c r="GZ297" s="125"/>
      <c r="HA297" s="125"/>
      <c r="HB297" s="125"/>
      <c r="HC297" s="125"/>
      <c r="HD297" s="125"/>
      <c r="HE297" s="125"/>
      <c r="HF297" s="125"/>
      <c r="HG297" s="125"/>
      <c r="HH297" s="125"/>
      <c r="HI297" s="991"/>
      <c r="HJ297" s="991"/>
      <c r="HK297" s="991"/>
      <c r="HL297" s="991"/>
      <c r="HM297" s="991"/>
      <c r="HN297" s="991"/>
      <c r="HO297" s="1022"/>
      <c r="HP297" s="1022"/>
      <c r="HQ297" s="991"/>
      <c r="HR297" s="991"/>
      <c r="HS297" s="991"/>
      <c r="HT297" s="991"/>
      <c r="HU297" s="991"/>
      <c r="HV297" s="991"/>
      <c r="HW297" s="991"/>
      <c r="HX297" s="991"/>
      <c r="HY297" s="991"/>
      <c r="HZ297" s="991"/>
      <c r="IA297" s="991"/>
      <c r="IB297" s="1022"/>
      <c r="IC297" s="991"/>
      <c r="ID297" s="991"/>
      <c r="IE297" s="991"/>
      <c r="IF297" s="991"/>
      <c r="IG297" s="991"/>
      <c r="IH297" s="991"/>
      <c r="II297" s="991"/>
      <c r="IJ297" s="991"/>
      <c r="IK297" s="1022"/>
      <c r="IL297" s="991"/>
      <c r="IM297" s="991"/>
      <c r="IN297" s="1022"/>
      <c r="IO297" s="991"/>
      <c r="IP297" s="991"/>
      <c r="IQ297" s="991"/>
      <c r="IR297" s="991"/>
      <c r="IS297" s="991"/>
      <c r="IT297" s="1022"/>
      <c r="IU297" s="991"/>
      <c r="IV297" s="991"/>
      <c r="IW297" s="991"/>
      <c r="IX297" s="991"/>
      <c r="IY297" s="991"/>
      <c r="IZ297" s="991"/>
      <c r="JA297" s="991"/>
      <c r="JB297" s="991"/>
      <c r="JC297" s="991"/>
      <c r="JD297" s="991"/>
      <c r="JE297" s="991"/>
      <c r="JF297" s="991"/>
      <c r="JG297" s="1342" t="s">
        <v>2059</v>
      </c>
      <c r="JH297" s="1342" t="s">
        <v>2104</v>
      </c>
      <c r="JI297" s="1342" t="s">
        <v>2105</v>
      </c>
      <c r="JJ297" s="1373">
        <v>3</v>
      </c>
      <c r="JK297" s="993"/>
      <c r="JL297" s="993"/>
      <c r="JM297" s="993"/>
      <c r="JN297" s="993"/>
      <c r="JO297" s="993"/>
      <c r="JP297" s="993"/>
      <c r="JQ297" s="993"/>
      <c r="JR297" s="993"/>
      <c r="JS297" s="993"/>
      <c r="JT297" s="993"/>
      <c r="JU297" s="993"/>
      <c r="JV297" s="993"/>
      <c r="JW297" s="993"/>
      <c r="JX297" s="993"/>
      <c r="JY297" s="993"/>
      <c r="JZ297" s="993"/>
      <c r="KA297" s="993"/>
      <c r="KB297" s="993"/>
      <c r="KC297" s="993"/>
      <c r="KD297" s="993"/>
      <c r="KE297" s="993"/>
      <c r="KF297" s="993"/>
      <c r="KG297" s="993"/>
      <c r="KH297" s="993"/>
      <c r="KI297" s="993"/>
      <c r="KJ297" s="993"/>
      <c r="KK297" s="993"/>
      <c r="KL297" s="993"/>
      <c r="KM297" s="993"/>
      <c r="KN297" s="993"/>
      <c r="KO297" s="993"/>
      <c r="KP297" s="993"/>
      <c r="KQ297" s="993"/>
      <c r="KR297" s="993"/>
      <c r="KS297" s="993"/>
      <c r="KT297" s="993"/>
      <c r="KU297" s="993"/>
      <c r="KV297" s="993"/>
      <c r="KW297" s="993"/>
      <c r="KX297" s="993"/>
      <c r="KY297" s="993"/>
      <c r="KZ297" s="993"/>
      <c r="LA297" s="993"/>
      <c r="LB297" s="993"/>
      <c r="LC297" s="993"/>
      <c r="LD297" s="993"/>
      <c r="LE297" s="164">
        <v>3</v>
      </c>
      <c r="LF297" s="1374" t="s">
        <v>484</v>
      </c>
      <c r="LG297" s="1374" t="s">
        <v>484</v>
      </c>
      <c r="LH297" s="1374" t="s">
        <v>484</v>
      </c>
      <c r="LI297" s="1455">
        <v>71.2</v>
      </c>
      <c r="LJ297" s="1455">
        <v>8.8000000000000007</v>
      </c>
      <c r="LK297" s="1374" t="s">
        <v>2085</v>
      </c>
      <c r="LL297" s="1374" t="s">
        <v>2085</v>
      </c>
      <c r="LM297" s="1374">
        <v>0</v>
      </c>
      <c r="LN297" s="1455">
        <v>17.600000000000001</v>
      </c>
      <c r="LO297" s="1455">
        <v>3.2</v>
      </c>
      <c r="LP297" s="1455">
        <v>14.6</v>
      </c>
      <c r="LQ297" s="1455">
        <v>0.5</v>
      </c>
      <c r="LR297" s="1455">
        <v>3.8</v>
      </c>
      <c r="LS297" s="1374" t="s">
        <v>484</v>
      </c>
      <c r="LT297" s="1374">
        <v>0.4</v>
      </c>
      <c r="LU297" s="1374"/>
      <c r="LV297" s="1374">
        <v>3.1</v>
      </c>
      <c r="LW297" s="1455">
        <v>12.6</v>
      </c>
      <c r="LX297" s="1374" t="s">
        <v>2085</v>
      </c>
      <c r="LY297" s="1374" t="s">
        <v>2085</v>
      </c>
      <c r="LZ297" s="1374" t="s">
        <v>2085</v>
      </c>
    </row>
    <row r="298" spans="1:338" s="1351" customFormat="1" ht="14.45" customHeight="1">
      <c r="A298" s="209">
        <v>295</v>
      </c>
      <c r="B298" s="209">
        <f>COUNTIFS($D$3:D298,D298,$F$3:F298,F298)</f>
        <v>1</v>
      </c>
      <c r="C298" s="1338">
        <v>9737</v>
      </c>
      <c r="D298" s="532" t="s">
        <v>2037</v>
      </c>
      <c r="E298" s="164" t="s">
        <v>1485</v>
      </c>
      <c r="F298" s="1339">
        <v>466115404</v>
      </c>
      <c r="G298" s="164">
        <f>LEFT(H298,4)-CONCATENATE(19,LEFT(F298,2))</f>
        <v>72</v>
      </c>
      <c r="H298" s="532" t="s">
        <v>2038</v>
      </c>
      <c r="I298" s="1340" t="s">
        <v>1766</v>
      </c>
      <c r="J298" s="1341" t="s">
        <v>1501</v>
      </c>
      <c r="K298" s="164" t="s">
        <v>478</v>
      </c>
      <c r="L298" s="164">
        <v>6</v>
      </c>
      <c r="M298" s="164" t="s">
        <v>713</v>
      </c>
      <c r="N298" s="164" t="s">
        <v>490</v>
      </c>
      <c r="O298" s="125"/>
      <c r="P298" s="188" t="s">
        <v>714</v>
      </c>
      <c r="Q298" s="991"/>
      <c r="R298" s="991"/>
      <c r="S298" s="530" t="s">
        <v>484</v>
      </c>
      <c r="T298" s="573" t="s">
        <v>484</v>
      </c>
      <c r="U298" s="530" t="s">
        <v>484</v>
      </c>
      <c r="V298" s="810" t="s">
        <v>549</v>
      </c>
      <c r="W298" s="530" t="s">
        <v>506</v>
      </c>
      <c r="X298" s="611" t="s">
        <v>484</v>
      </c>
      <c r="Y298" s="611" t="s">
        <v>484</v>
      </c>
      <c r="Z298" s="389"/>
      <c r="AA298" s="611"/>
      <c r="AB298" s="188"/>
      <c r="AC298" s="1015"/>
      <c r="AD298" s="1009"/>
      <c r="AE298" s="1009"/>
      <c r="AF298" s="1009"/>
      <c r="AG298" s="1018" t="s">
        <v>1502</v>
      </c>
      <c r="AH298" s="1009"/>
      <c r="AI298" s="122"/>
      <c r="AJ298" s="122"/>
      <c r="AK298" s="133"/>
      <c r="AL298" s="133"/>
      <c r="AM298" s="133"/>
      <c r="AN298" s="133"/>
      <c r="AO298" s="1024">
        <v>70.900000000000006</v>
      </c>
      <c r="AP298" s="137">
        <v>23.3</v>
      </c>
      <c r="AQ298" s="138">
        <v>2.0499999999999998</v>
      </c>
      <c r="AR298" s="139">
        <f t="shared" si="153"/>
        <v>96.25</v>
      </c>
      <c r="AS298" s="140">
        <f t="shared" si="154"/>
        <v>3.0429184549356223</v>
      </c>
      <c r="AT298" s="141">
        <f t="shared" si="155"/>
        <v>6.2379828326180249</v>
      </c>
      <c r="AU298" s="142">
        <f t="shared" si="156"/>
        <v>2.7968441814595661</v>
      </c>
      <c r="AV298" s="143">
        <v>66.014990000000012</v>
      </c>
      <c r="AW298" s="143">
        <f t="shared" si="162"/>
        <v>93.11</v>
      </c>
      <c r="AX298" s="144">
        <v>1.3400100000000001</v>
      </c>
      <c r="AY298" s="353">
        <v>1.89</v>
      </c>
      <c r="AZ298" s="523" t="s">
        <v>487</v>
      </c>
      <c r="BA298" s="145">
        <v>41.25</v>
      </c>
      <c r="BB298" s="322" t="s">
        <v>487</v>
      </c>
      <c r="BC298" s="366"/>
      <c r="BD298" s="366"/>
      <c r="BE298" s="366"/>
      <c r="BF298" s="366"/>
      <c r="BG298" s="145"/>
      <c r="BH298" s="233">
        <v>408.80785413744741</v>
      </c>
      <c r="BI298" s="217">
        <v>2.02</v>
      </c>
      <c r="BJ298" s="145">
        <v>29.2</v>
      </c>
      <c r="BK298" s="145">
        <v>70.8</v>
      </c>
      <c r="BL298" s="306">
        <f>BJ298/BK298</f>
        <v>0.41242937853107348</v>
      </c>
      <c r="BM298" s="206">
        <v>0.9</v>
      </c>
      <c r="BN298" s="153">
        <f>BM298*100/AO298</f>
        <v>1.2693935119887163</v>
      </c>
      <c r="BO298" s="262" t="s">
        <v>487</v>
      </c>
      <c r="BP298" s="145">
        <v>24.3</v>
      </c>
      <c r="BQ298" s="359">
        <v>25.37</v>
      </c>
      <c r="BR298" s="174">
        <v>27338.400000000001</v>
      </c>
      <c r="BS298" s="153">
        <f t="shared" si="163"/>
        <v>33.700000000000003</v>
      </c>
      <c r="BT298" s="149" t="s">
        <v>487</v>
      </c>
      <c r="BU298" s="174"/>
      <c r="BV298" s="149" t="s">
        <v>487</v>
      </c>
      <c r="BW298" s="1039">
        <f>BY298+CA298+CC298</f>
        <v>23.090299999999999</v>
      </c>
      <c r="BX298" s="158">
        <v>4.5999999999999996</v>
      </c>
      <c r="BY298" s="145">
        <f>BX298*AP298/100</f>
        <v>1.0717999999999999</v>
      </c>
      <c r="BZ298" s="158">
        <v>29.1</v>
      </c>
      <c r="CA298" s="145">
        <f>BZ298*AP298/100</f>
        <v>6.7803000000000004</v>
      </c>
      <c r="CB298" s="158">
        <v>65.400000000000006</v>
      </c>
      <c r="CC298" s="145">
        <f>CB298*AP298/100</f>
        <v>15.238200000000001</v>
      </c>
      <c r="CD298" s="149" t="s">
        <v>487</v>
      </c>
      <c r="CE298" s="122"/>
      <c r="CF298" s="122"/>
      <c r="CG298" s="122"/>
      <c r="CH298" s="122"/>
      <c r="CI298" s="122"/>
      <c r="CJ298" s="122">
        <v>69.7</v>
      </c>
      <c r="CK298" s="135">
        <v>4597.3941368078176</v>
      </c>
      <c r="CL298" s="157">
        <f t="shared" si="164"/>
        <v>0.15807560137457044</v>
      </c>
      <c r="CM298" s="145"/>
      <c r="CN298" s="145"/>
      <c r="CO298" s="145"/>
      <c r="CP298" s="366"/>
      <c r="CQ298" s="366"/>
      <c r="CR298" s="366"/>
      <c r="CS298" s="366"/>
      <c r="CT298" s="145"/>
      <c r="CU298" s="145"/>
      <c r="CV298" s="145"/>
      <c r="CW298" s="145"/>
      <c r="CX298" s="172"/>
      <c r="CY298" s="209"/>
      <c r="CZ298" s="145"/>
      <c r="DA298" s="209">
        <v>4</v>
      </c>
      <c r="DB298" s="237" t="s">
        <v>301</v>
      </c>
      <c r="DC298" s="122"/>
      <c r="DD298" s="159"/>
      <c r="DE298" s="125"/>
      <c r="DF298" s="125"/>
      <c r="DG298" s="125"/>
      <c r="DH298" s="185"/>
      <c r="DI298" s="164" t="s">
        <v>515</v>
      </c>
      <c r="DJ298" s="1357" t="s">
        <v>507</v>
      </c>
      <c r="DK298" s="166">
        <v>2</v>
      </c>
      <c r="DL298" s="166" t="s">
        <v>1766</v>
      </c>
      <c r="DM298" s="166"/>
      <c r="DN298" s="164">
        <v>0</v>
      </c>
      <c r="DO298" s="166">
        <v>1</v>
      </c>
      <c r="DP298" s="1344">
        <v>40634</v>
      </c>
      <c r="DQ298" s="166">
        <v>1</v>
      </c>
      <c r="DR298" s="165">
        <v>2.5</v>
      </c>
      <c r="DS298" s="125">
        <v>3.8</v>
      </c>
      <c r="DT298" s="125">
        <v>686</v>
      </c>
      <c r="DU298" s="125">
        <v>39.200000000000003</v>
      </c>
      <c r="DV298" s="125">
        <v>60.8</v>
      </c>
      <c r="DW298" s="125">
        <v>0.6</v>
      </c>
      <c r="DX298" s="125">
        <v>216</v>
      </c>
      <c r="DY298" s="125" t="s">
        <v>490</v>
      </c>
      <c r="DZ298" s="125">
        <v>4.28</v>
      </c>
      <c r="EA298" s="125">
        <v>0</v>
      </c>
      <c r="EB298" s="122"/>
      <c r="EC298" s="166"/>
      <c r="ED298" s="166"/>
      <c r="EE298" s="166">
        <v>6</v>
      </c>
      <c r="EF298" s="166"/>
      <c r="EG298" s="166">
        <v>2</v>
      </c>
      <c r="EH298" s="166"/>
      <c r="EI298" s="166">
        <v>174</v>
      </c>
      <c r="EJ298" s="166">
        <v>90</v>
      </c>
      <c r="EK298" s="167">
        <f t="shared" ref="EK298:EK315" si="165">EJ298/(EI298*EI298*0.01*0.01)</f>
        <v>29.726516052318669</v>
      </c>
      <c r="EL298" s="166">
        <v>2</v>
      </c>
      <c r="EM298" s="1345">
        <v>43411</v>
      </c>
      <c r="EN298" s="166" t="s">
        <v>490</v>
      </c>
      <c r="EO298" s="166" t="s">
        <v>490</v>
      </c>
      <c r="EP298" s="316" t="s">
        <v>490</v>
      </c>
      <c r="EQ298" s="1354" t="s">
        <v>490</v>
      </c>
      <c r="ER298" s="1071">
        <v>9737</v>
      </c>
      <c r="ES298" s="682">
        <v>59</v>
      </c>
      <c r="ET298" s="611">
        <v>52730</v>
      </c>
      <c r="EU298" s="611">
        <v>2</v>
      </c>
      <c r="EV298" s="600">
        <f>ET298/ES298*EU298</f>
        <v>1787.457627118644</v>
      </c>
      <c r="EW298" s="612">
        <v>2411</v>
      </c>
      <c r="EX298" s="613">
        <f>EW298/ES298*EU298</f>
        <v>81.728813559322035</v>
      </c>
      <c r="EY298" s="563">
        <f>L298*EX298</f>
        <v>490.37288135593224</v>
      </c>
      <c r="EZ298" s="742">
        <v>29</v>
      </c>
      <c r="FA298" s="619">
        <v>15574</v>
      </c>
      <c r="FB298" s="619">
        <v>300</v>
      </c>
      <c r="FC298" s="564"/>
      <c r="FD298" s="620">
        <f>FA298/EZ298</f>
        <v>537.0344827586207</v>
      </c>
      <c r="FE298" s="621">
        <f>FB298*FD298/1000</f>
        <v>161.1103448275862</v>
      </c>
      <c r="FF298" s="622">
        <f>EY298/FE298</f>
        <v>3.0437082229617816</v>
      </c>
      <c r="FG298" s="566"/>
      <c r="FH298" s="614"/>
      <c r="FI298" s="527"/>
      <c r="FJ298" s="708"/>
      <c r="FK298" s="1009"/>
      <c r="FL298" s="122"/>
      <c r="FM298" s="172">
        <f>EW298*100/ET298</f>
        <v>4.5723497060496872</v>
      </c>
      <c r="FN298" s="213">
        <f>EX298/1000</f>
        <v>8.1728813559322031E-2</v>
      </c>
      <c r="FO298" s="133"/>
      <c r="FP298" s="172">
        <v>4.5723497060496872</v>
      </c>
      <c r="FQ298" s="213">
        <v>8.1728813559322031E-2</v>
      </c>
      <c r="FR298" s="222">
        <f>DT298/EX298</f>
        <v>8.3936126088759853</v>
      </c>
      <c r="FS298" s="222"/>
      <c r="FT298" s="223"/>
      <c r="FU298" s="223"/>
      <c r="FV298" s="223"/>
      <c r="FW298" s="125"/>
      <c r="FX298" s="125"/>
      <c r="FY298" s="125"/>
      <c r="FZ298" s="175"/>
      <c r="GA298" s="175"/>
      <c r="GB298" s="175"/>
      <c r="GC298" s="175"/>
      <c r="GD298" s="125"/>
      <c r="GE298" s="175"/>
      <c r="GF298" s="175"/>
      <c r="GG298" s="125"/>
      <c r="GH298" s="175"/>
      <c r="GI298" s="175"/>
      <c r="GJ298" s="1346">
        <f t="shared" si="161"/>
        <v>0</v>
      </c>
      <c r="GK298" s="214">
        <v>43411</v>
      </c>
      <c r="GL298" s="1347" t="s">
        <v>1958</v>
      </c>
      <c r="GM298" s="1348"/>
      <c r="GN298" s="1147"/>
      <c r="GO298" s="125"/>
      <c r="GP298" s="340">
        <v>0.6</v>
      </c>
      <c r="GQ298" s="125"/>
      <c r="GR298" s="991"/>
      <c r="GS298" s="125"/>
      <c r="GT298" s="991"/>
      <c r="GU298" s="133"/>
      <c r="GV298" s="125"/>
      <c r="GW298" s="125"/>
      <c r="GX298" s="125"/>
      <c r="GY298" s="125"/>
      <c r="GZ298" s="125"/>
      <c r="HA298" s="125"/>
      <c r="HB298" s="125"/>
      <c r="HC298" s="125"/>
      <c r="HD298" s="125"/>
      <c r="HE298" s="125"/>
      <c r="HF298" s="125"/>
      <c r="HG298" s="125"/>
      <c r="HH298" s="125"/>
      <c r="HI298" s="991"/>
      <c r="HJ298" s="991"/>
      <c r="HK298" s="991"/>
      <c r="HL298" s="991"/>
      <c r="HM298" s="991"/>
      <c r="HN298" s="991"/>
      <c r="HO298" s="1022"/>
      <c r="HP298" s="1022"/>
      <c r="HQ298" s="991"/>
      <c r="HR298" s="991"/>
      <c r="HS298" s="991"/>
      <c r="HT298" s="991"/>
      <c r="HU298" s="991"/>
      <c r="HV298" s="991"/>
      <c r="HW298" s="991"/>
      <c r="HX298" s="991"/>
      <c r="HY298" s="991"/>
      <c r="HZ298" s="991"/>
      <c r="IA298" s="991"/>
      <c r="IB298" s="1022"/>
      <c r="IC298" s="991"/>
      <c r="ID298" s="991"/>
      <c r="IE298" s="991"/>
      <c r="IF298" s="991"/>
      <c r="IG298" s="991"/>
      <c r="IH298" s="991"/>
      <c r="II298" s="991"/>
      <c r="IJ298" s="991"/>
      <c r="IK298" s="1022"/>
      <c r="IL298" s="991"/>
      <c r="IM298" s="991"/>
      <c r="IN298" s="1022"/>
      <c r="IO298" s="991"/>
      <c r="IP298" s="991"/>
      <c r="IQ298" s="991"/>
      <c r="IR298" s="991"/>
      <c r="IS298" s="991"/>
      <c r="IT298" s="1022"/>
      <c r="IU298" s="991"/>
      <c r="IV298" s="991"/>
      <c r="IW298" s="991"/>
      <c r="IX298" s="991"/>
      <c r="IY298" s="991"/>
      <c r="IZ298" s="991"/>
      <c r="JA298" s="991"/>
      <c r="JB298" s="991"/>
      <c r="JC298" s="991"/>
      <c r="JD298" s="991"/>
      <c r="JE298" s="991"/>
      <c r="JF298" s="991"/>
      <c r="JG298" s="1342" t="s">
        <v>2059</v>
      </c>
      <c r="JH298" s="1377" t="s">
        <v>2106</v>
      </c>
      <c r="JI298" s="1458" t="s">
        <v>2105</v>
      </c>
      <c r="JJ298" s="993"/>
      <c r="JK298" s="993"/>
      <c r="JL298" s="993"/>
      <c r="JM298" s="993"/>
      <c r="JN298" s="993"/>
      <c r="JO298" s="993"/>
      <c r="JP298" s="993"/>
      <c r="JQ298" s="993"/>
      <c r="JR298" s="993"/>
      <c r="JS298" s="993"/>
      <c r="JT298" s="993"/>
      <c r="JU298" s="993"/>
      <c r="JV298" s="993"/>
      <c r="JW298" s="993"/>
      <c r="JX298" s="993"/>
      <c r="JY298" s="993"/>
      <c r="JZ298" s="993"/>
      <c r="KA298" s="993"/>
      <c r="KB298" s="993"/>
      <c r="KC298" s="993"/>
      <c r="KD298" s="993"/>
      <c r="KE298" s="993"/>
      <c r="KF298" s="993"/>
      <c r="KG298" s="993"/>
      <c r="KH298" s="993"/>
      <c r="KI298" s="993"/>
      <c r="KJ298" s="993"/>
      <c r="KK298" s="993"/>
      <c r="KL298" s="993"/>
      <c r="KM298" s="993"/>
      <c r="KN298" s="993"/>
      <c r="KO298" s="993"/>
      <c r="KP298" s="993"/>
      <c r="KQ298" s="993"/>
      <c r="KR298" s="993"/>
      <c r="KS298" s="993"/>
      <c r="KT298" s="993"/>
      <c r="KU298" s="993"/>
      <c r="KV298" s="993"/>
      <c r="KW298" s="993"/>
      <c r="KX298" s="993"/>
      <c r="KY298" s="993"/>
      <c r="KZ298" s="993"/>
      <c r="LA298" s="993"/>
      <c r="LB298" s="993"/>
      <c r="LC298" s="993"/>
      <c r="LD298" s="993"/>
      <c r="LE298" s="164">
        <v>1</v>
      </c>
      <c r="LF298" s="1374" t="s">
        <v>484</v>
      </c>
      <c r="LG298" s="1374" t="s">
        <v>484</v>
      </c>
      <c r="LH298" s="1374" t="s">
        <v>2085</v>
      </c>
      <c r="LI298" s="1455">
        <v>200.9</v>
      </c>
      <c r="LJ298" s="1455">
        <v>18.5</v>
      </c>
      <c r="LK298" s="1374" t="s">
        <v>2085</v>
      </c>
      <c r="LL298" s="1374" t="s">
        <v>2107</v>
      </c>
      <c r="LM298" s="1374">
        <v>0</v>
      </c>
      <c r="LN298" s="1374">
        <v>18.8</v>
      </c>
      <c r="LO298" s="1374" t="s">
        <v>484</v>
      </c>
      <c r="LP298" s="1374" t="s">
        <v>484</v>
      </c>
      <c r="LQ298" s="1374">
        <v>0</v>
      </c>
      <c r="LR298" s="1374">
        <v>0</v>
      </c>
      <c r="LS298" s="1374" t="s">
        <v>484</v>
      </c>
      <c r="LT298" s="1374">
        <v>2.7</v>
      </c>
      <c r="LU298" s="1374"/>
      <c r="LV298" s="1374">
        <v>1.2</v>
      </c>
      <c r="LW298" s="1374">
        <v>5.0999999999999996</v>
      </c>
      <c r="LX298" s="1374" t="s">
        <v>2085</v>
      </c>
      <c r="LY298" s="1374" t="s">
        <v>2085</v>
      </c>
      <c r="LZ298" s="1374" t="s">
        <v>2085</v>
      </c>
    </row>
    <row r="299" spans="1:338" s="1351" customFormat="1" ht="14.45" customHeight="1">
      <c r="A299" s="209">
        <v>21</v>
      </c>
      <c r="B299" s="209">
        <f>COUNTIFS($D$3:D299,D299,$F$3:F299,F299)</f>
        <v>1</v>
      </c>
      <c r="C299" s="1338">
        <v>7877</v>
      </c>
      <c r="D299" s="532" t="s">
        <v>2017</v>
      </c>
      <c r="E299" s="164" t="s">
        <v>510</v>
      </c>
      <c r="F299" s="1339">
        <v>475326115</v>
      </c>
      <c r="G299" s="164">
        <v>71</v>
      </c>
      <c r="H299" s="532" t="s">
        <v>572</v>
      </c>
      <c r="I299" s="1340" t="s">
        <v>1766</v>
      </c>
      <c r="J299" s="1341" t="s">
        <v>1501</v>
      </c>
      <c r="K299" s="878" t="s">
        <v>478</v>
      </c>
      <c r="L299" s="164">
        <v>2</v>
      </c>
      <c r="M299" s="164" t="s">
        <v>604</v>
      </c>
      <c r="N299" s="164" t="s">
        <v>684</v>
      </c>
      <c r="O299" s="188"/>
      <c r="P299" s="553" t="s">
        <v>522</v>
      </c>
      <c r="Q299" s="997"/>
      <c r="R299" s="997"/>
      <c r="S299" s="530" t="s">
        <v>534</v>
      </c>
      <c r="T299" s="573" t="s">
        <v>523</v>
      </c>
      <c r="U299" s="574" t="s">
        <v>484</v>
      </c>
      <c r="V299" s="530" t="s">
        <v>505</v>
      </c>
      <c r="W299" s="575" t="s">
        <v>481</v>
      </c>
      <c r="X299" s="530" t="s">
        <v>484</v>
      </c>
      <c r="Y299" s="530" t="s">
        <v>484</v>
      </c>
      <c r="Z299" s="577"/>
      <c r="AA299" s="578"/>
      <c r="AB299" s="201"/>
      <c r="AC299" s="1010"/>
      <c r="AD299" s="1010"/>
      <c r="AE299" s="1010"/>
      <c r="AF299" s="1010"/>
      <c r="AG299" s="1018" t="s">
        <v>1502</v>
      </c>
      <c r="AH299" s="1009"/>
      <c r="AI299" s="122"/>
      <c r="AJ299" s="122"/>
      <c r="AK299" s="134"/>
      <c r="AL299" s="122"/>
      <c r="AM299" s="135"/>
      <c r="AN299" s="122"/>
      <c r="AO299" s="1024">
        <v>22</v>
      </c>
      <c r="AP299" s="137">
        <v>67.7</v>
      </c>
      <c r="AQ299" s="138">
        <v>3.9</v>
      </c>
      <c r="AR299" s="139">
        <f t="shared" si="153"/>
        <v>93.600000000000009</v>
      </c>
      <c r="AS299" s="140">
        <f t="shared" si="154"/>
        <v>0.32496307237813882</v>
      </c>
      <c r="AT299" s="141">
        <f t="shared" si="155"/>
        <v>1.2673559822747413</v>
      </c>
      <c r="AU299" s="142">
        <f t="shared" si="156"/>
        <v>0.30726256983240219</v>
      </c>
      <c r="AV299" s="143">
        <v>20.4468</v>
      </c>
      <c r="AW299" s="143">
        <f t="shared" si="162"/>
        <v>92.94</v>
      </c>
      <c r="AX299" s="144">
        <v>0.45319999999999999</v>
      </c>
      <c r="AY299" s="145">
        <v>2.06</v>
      </c>
      <c r="AZ299" s="149" t="s">
        <v>487</v>
      </c>
      <c r="BA299" s="204">
        <v>29</v>
      </c>
      <c r="BB299" s="205">
        <v>0.16</v>
      </c>
      <c r="BC299" s="148"/>
      <c r="BD299" s="153"/>
      <c r="BE299" s="149"/>
      <c r="BF299" s="149"/>
      <c r="BG299" s="145"/>
      <c r="BH299" s="149"/>
      <c r="BI299" s="147"/>
      <c r="BJ299" s="149">
        <v>34.6</v>
      </c>
      <c r="BK299" s="149">
        <v>65.400000000000006</v>
      </c>
      <c r="BL299" s="306">
        <v>0.52905198776758411</v>
      </c>
      <c r="BM299" s="206" t="s">
        <v>487</v>
      </c>
      <c r="BN299" s="122" t="s">
        <v>487</v>
      </c>
      <c r="BO299" s="149" t="s">
        <v>487</v>
      </c>
      <c r="BP299" s="145">
        <v>38.549999999999997</v>
      </c>
      <c r="BQ299" s="217">
        <v>50.3</v>
      </c>
      <c r="BR299" s="152"/>
      <c r="BS299" s="153">
        <f t="shared" si="163"/>
        <v>39.200000000000003</v>
      </c>
      <c r="BT299" s="152">
        <v>82.3</v>
      </c>
      <c r="BU299" s="218">
        <v>6829.4594594594591</v>
      </c>
      <c r="BV299" s="152">
        <f>100-BT299</f>
        <v>17.700000000000003</v>
      </c>
      <c r="BW299" s="1039">
        <f>BY299+CA299+CC299</f>
        <v>66.346000000000004</v>
      </c>
      <c r="BX299" s="153">
        <v>12.9</v>
      </c>
      <c r="BY299" s="145">
        <f>BX299*AP299/100</f>
        <v>8.7332999999999998</v>
      </c>
      <c r="BZ299" s="153">
        <v>26.3</v>
      </c>
      <c r="CA299" s="145">
        <f>BZ299*AP299/100</f>
        <v>17.805100000000003</v>
      </c>
      <c r="CB299" s="153">
        <v>58.8</v>
      </c>
      <c r="CC299" s="145">
        <f>CB299*AP299/100</f>
        <v>39.807600000000001</v>
      </c>
      <c r="CD299" s="158" t="s">
        <v>487</v>
      </c>
      <c r="CE299" s="122"/>
      <c r="CF299" s="122"/>
      <c r="CG299" s="122"/>
      <c r="CH299" s="122"/>
      <c r="CI299" s="122"/>
      <c r="CJ299" s="122"/>
      <c r="CK299" s="122"/>
      <c r="CL299" s="143">
        <f t="shared" si="164"/>
        <v>0.49049429657794674</v>
      </c>
      <c r="CM299" s="145"/>
      <c r="CN299" s="145"/>
      <c r="CO299" s="145"/>
      <c r="CP299" s="153"/>
      <c r="CQ299" s="149"/>
      <c r="CR299" s="149"/>
      <c r="CS299" s="149"/>
      <c r="CT299" s="145"/>
      <c r="CU299" s="236"/>
      <c r="CV299" s="236"/>
      <c r="CW299" s="145"/>
      <c r="CX299" s="145"/>
      <c r="CY299" s="209"/>
      <c r="CZ299" s="145"/>
      <c r="DA299" s="209">
        <v>4</v>
      </c>
      <c r="DB299" s="158" t="s">
        <v>300</v>
      </c>
      <c r="DC299" s="159"/>
      <c r="DD299" s="159"/>
      <c r="DE299" s="125"/>
      <c r="DF299" s="125"/>
      <c r="DG299" s="125"/>
      <c r="DH299" s="414"/>
      <c r="DI299" s="1342" t="s">
        <v>515</v>
      </c>
      <c r="DJ299" s="1353" t="s">
        <v>485</v>
      </c>
      <c r="DK299" s="166">
        <v>2</v>
      </c>
      <c r="DL299" s="166"/>
      <c r="DM299" s="166"/>
      <c r="DN299" s="164">
        <v>0</v>
      </c>
      <c r="DO299" s="166">
        <v>1</v>
      </c>
      <c r="DP299" s="1354">
        <v>36530</v>
      </c>
      <c r="DQ299" s="166"/>
      <c r="DR299" s="165">
        <v>0.6</v>
      </c>
      <c r="DS299" s="125" t="s">
        <v>490</v>
      </c>
      <c r="DT299" s="125" t="s">
        <v>490</v>
      </c>
      <c r="DU299" s="125" t="s">
        <v>490</v>
      </c>
      <c r="DV299" s="125" t="s">
        <v>490</v>
      </c>
      <c r="DW299" s="125" t="s">
        <v>490</v>
      </c>
      <c r="DX299" s="125" t="s">
        <v>490</v>
      </c>
      <c r="DY299" s="125" t="s">
        <v>490</v>
      </c>
      <c r="DZ299" s="125" t="s">
        <v>490</v>
      </c>
      <c r="EA299" s="125" t="s">
        <v>490</v>
      </c>
      <c r="EB299" s="122"/>
      <c r="EC299" s="166"/>
      <c r="ED299" s="166" t="s">
        <v>604</v>
      </c>
      <c r="EE299" s="166">
        <v>2</v>
      </c>
      <c r="EF299" s="166"/>
      <c r="EG299" s="166">
        <v>1</v>
      </c>
      <c r="EH299" s="166">
        <v>0</v>
      </c>
      <c r="EI299" s="166">
        <v>164</v>
      </c>
      <c r="EJ299" s="166">
        <v>85</v>
      </c>
      <c r="EK299" s="167">
        <f t="shared" si="165"/>
        <v>31.603212373587152</v>
      </c>
      <c r="EL299" s="166">
        <v>1</v>
      </c>
      <c r="EM299" s="1345">
        <v>43132</v>
      </c>
      <c r="EN299" s="166" t="s">
        <v>490</v>
      </c>
      <c r="EO299" s="166" t="s">
        <v>490</v>
      </c>
      <c r="EP299" s="166" t="s">
        <v>490</v>
      </c>
      <c r="EQ299" s="1354"/>
      <c r="ER299" s="1067">
        <v>7877</v>
      </c>
      <c r="ES299" s="611">
        <v>75</v>
      </c>
      <c r="ET299" s="611">
        <v>14963</v>
      </c>
      <c r="EU299" s="578">
        <v>2</v>
      </c>
      <c r="EV299" s="600">
        <v>399.01333333333332</v>
      </c>
      <c r="EW299" s="596">
        <v>2845</v>
      </c>
      <c r="EX299" s="613">
        <v>75.86666666666666</v>
      </c>
      <c r="EY299" s="563">
        <v>151.73333333333332</v>
      </c>
      <c r="EZ299" s="599"/>
      <c r="FA299" s="578"/>
      <c r="FB299" s="578"/>
      <c r="FC299" s="578"/>
      <c r="FD299" s="672"/>
      <c r="FE299" s="603"/>
      <c r="FF299" s="603"/>
      <c r="FG299" s="946"/>
      <c r="FH299" s="674" t="e">
        <v>#VALUE!</v>
      </c>
      <c r="FI299" s="947"/>
      <c r="FJ299" s="939" t="s">
        <v>481</v>
      </c>
      <c r="FK299" s="1154" t="s">
        <v>1502</v>
      </c>
      <c r="FL299" s="133"/>
      <c r="FM299" s="172">
        <v>19.013566798101984</v>
      </c>
      <c r="FN299" s="213">
        <f>EX299/1000</f>
        <v>7.5866666666666666E-2</v>
      </c>
      <c r="FO299" s="133"/>
      <c r="FP299" s="172">
        <v>19.013566798101984</v>
      </c>
      <c r="FQ299" s="213">
        <v>7.5866666666666666E-2</v>
      </c>
      <c r="FR299" s="133"/>
      <c r="FS299" s="133"/>
      <c r="FT299" s="175"/>
      <c r="FU299" s="175"/>
      <c r="FV299" s="175"/>
      <c r="FW299" s="125"/>
      <c r="FX299" s="125"/>
      <c r="FY299" s="125"/>
      <c r="FZ299" s="175"/>
      <c r="GA299" s="175"/>
      <c r="GB299" s="175"/>
      <c r="GC299" s="175"/>
      <c r="GD299" s="125"/>
      <c r="GE299" s="175"/>
      <c r="GF299" s="175"/>
      <c r="GG299" s="125"/>
      <c r="GH299" s="175"/>
      <c r="GI299" s="175"/>
      <c r="GJ299" s="1346">
        <f t="shared" si="161"/>
        <v>0</v>
      </c>
      <c r="GK299" s="214">
        <v>43132</v>
      </c>
      <c r="GL299" s="1347" t="s">
        <v>1958</v>
      </c>
      <c r="GM299" s="1348"/>
      <c r="GN299" s="1147"/>
      <c r="GO299" s="125"/>
      <c r="GP299" s="179">
        <v>0.1871304107581537</v>
      </c>
      <c r="GQ299" s="125"/>
      <c r="GR299" s="991"/>
      <c r="GS299" s="991"/>
      <c r="GT299" s="991"/>
      <c r="GU299" s="133"/>
      <c r="GV299" s="125"/>
      <c r="GW299" s="125"/>
      <c r="GX299" s="125"/>
      <c r="GY299" s="125"/>
      <c r="GZ299" s="125"/>
      <c r="HA299" s="125"/>
      <c r="HB299" s="125"/>
      <c r="HC299" s="125"/>
      <c r="HD299" s="125"/>
      <c r="HE299" s="125"/>
      <c r="HF299" s="125"/>
      <c r="HG299" s="125"/>
      <c r="HH299" s="125"/>
      <c r="HI299" s="991"/>
      <c r="HJ299" s="991"/>
      <c r="HK299" s="991"/>
      <c r="HL299" s="991"/>
      <c r="HM299" s="991"/>
      <c r="HN299" s="991"/>
      <c r="HO299" s="1022"/>
      <c r="HP299" s="1022"/>
      <c r="HQ299" s="991"/>
      <c r="HR299" s="991"/>
      <c r="HS299" s="991"/>
      <c r="HT299" s="991"/>
      <c r="HU299" s="991"/>
      <c r="HV299" s="991"/>
      <c r="HW299" s="991"/>
      <c r="HX299" s="991"/>
      <c r="HY299" s="991"/>
      <c r="HZ299" s="991"/>
      <c r="IA299" s="991"/>
      <c r="IB299" s="1022"/>
      <c r="IC299" s="991"/>
      <c r="ID299" s="991"/>
      <c r="IE299" s="991"/>
      <c r="IF299" s="991"/>
      <c r="IG299" s="991"/>
      <c r="IH299" s="991"/>
      <c r="II299" s="991"/>
      <c r="IJ299" s="991"/>
      <c r="IK299" s="1022"/>
      <c r="IL299" s="991"/>
      <c r="IM299" s="991"/>
      <c r="IN299" s="1022"/>
      <c r="IO299" s="991"/>
      <c r="IP299" s="991"/>
      <c r="IQ299" s="991"/>
      <c r="IR299" s="991"/>
      <c r="IS299" s="991"/>
      <c r="IT299" s="1022"/>
      <c r="IU299" s="991"/>
      <c r="IV299" s="991"/>
      <c r="IW299" s="991"/>
      <c r="IX299" s="991"/>
      <c r="IY299" s="991"/>
      <c r="IZ299" s="991"/>
      <c r="JA299" s="991"/>
      <c r="JB299" s="991"/>
      <c r="JC299" s="991"/>
      <c r="JD299" s="991"/>
      <c r="JE299" s="991"/>
      <c r="JF299" s="991"/>
      <c r="JG299" s="164" t="s">
        <v>2059</v>
      </c>
      <c r="JH299" s="1349" t="s">
        <v>2086</v>
      </c>
      <c r="JI299" s="164">
        <v>1</v>
      </c>
      <c r="JJ299" s="993"/>
      <c r="JK299" s="993"/>
      <c r="JL299" s="993"/>
      <c r="JM299" s="993"/>
      <c r="JN299" s="993"/>
      <c r="JO299" s="993"/>
      <c r="JP299" s="993"/>
      <c r="JQ299" s="993"/>
      <c r="JR299" s="993"/>
      <c r="JS299" s="993"/>
      <c r="JT299" s="993"/>
      <c r="JU299" s="993"/>
      <c r="JV299" s="993"/>
      <c r="JW299" s="993"/>
      <c r="JX299" s="993"/>
      <c r="JY299" s="993"/>
      <c r="JZ299" s="993"/>
      <c r="KA299" s="993"/>
      <c r="KB299" s="993"/>
      <c r="KC299" s="993"/>
      <c r="KD299" s="993"/>
      <c r="KE299" s="993"/>
      <c r="KF299" s="993"/>
      <c r="KG299" s="993"/>
      <c r="KH299" s="993"/>
      <c r="KI299" s="993"/>
      <c r="KJ299" s="993"/>
      <c r="KK299" s="993"/>
      <c r="KL299" s="993"/>
      <c r="KM299" s="993"/>
      <c r="KN299" s="993"/>
      <c r="KO299" s="993"/>
      <c r="KP299" s="993"/>
      <c r="KQ299" s="993"/>
      <c r="KR299" s="993"/>
      <c r="KS299" s="993"/>
      <c r="KT299" s="993"/>
      <c r="KU299" s="993"/>
      <c r="KV299" s="993"/>
      <c r="KW299" s="993"/>
      <c r="KX299" s="993"/>
      <c r="KY299" s="993"/>
      <c r="KZ299" s="993"/>
      <c r="LA299" s="993"/>
      <c r="LB299" s="993"/>
      <c r="LC299" s="993"/>
      <c r="LD299" s="993"/>
      <c r="LE299" s="164">
        <v>1</v>
      </c>
      <c r="LF299" s="1350" t="s">
        <v>2085</v>
      </c>
      <c r="LG299" s="878">
        <v>10</v>
      </c>
      <c r="LH299" s="878" t="s">
        <v>2085</v>
      </c>
      <c r="LI299" s="1352">
        <v>214</v>
      </c>
      <c r="LJ299" s="1352">
        <v>2.5</v>
      </c>
      <c r="LK299" s="1352"/>
      <c r="LL299" s="1352"/>
      <c r="LM299" s="878">
        <v>0</v>
      </c>
      <c r="LN299" s="1352">
        <v>30.6</v>
      </c>
      <c r="LO299" s="878" t="s">
        <v>484</v>
      </c>
      <c r="LP299" s="878" t="s">
        <v>484</v>
      </c>
      <c r="LQ299" s="878">
        <v>0</v>
      </c>
      <c r="LR299" s="878"/>
      <c r="LS299" s="878" t="s">
        <v>484</v>
      </c>
      <c r="LT299" s="1352">
        <v>3.8</v>
      </c>
      <c r="LU299" s="1352">
        <v>0.16</v>
      </c>
      <c r="LV299" s="1352">
        <v>0.8</v>
      </c>
      <c r="LW299" s="878" t="s">
        <v>484</v>
      </c>
      <c r="LX299" s="878"/>
      <c r="LY299" s="878"/>
      <c r="LZ299" s="878" t="s">
        <v>2085</v>
      </c>
    </row>
    <row r="300" spans="1:338" s="1351" customFormat="1" ht="14.45" customHeight="1">
      <c r="A300" s="209">
        <v>260</v>
      </c>
      <c r="B300" s="209">
        <f>COUNTIFS($D$3:D300,D300,$F$3:F300,F300)</f>
        <v>1</v>
      </c>
      <c r="C300" s="1338">
        <v>7313</v>
      </c>
      <c r="D300" s="532" t="s">
        <v>2006</v>
      </c>
      <c r="E300" s="164" t="s">
        <v>1380</v>
      </c>
      <c r="F300" s="1339">
        <v>475711457</v>
      </c>
      <c r="G300" s="164">
        <v>70</v>
      </c>
      <c r="H300" s="532" t="s">
        <v>2007</v>
      </c>
      <c r="I300" s="1340" t="s">
        <v>2008</v>
      </c>
      <c r="J300" s="1341" t="s">
        <v>1501</v>
      </c>
      <c r="K300" s="878" t="s">
        <v>478</v>
      </c>
      <c r="L300" s="164">
        <v>5</v>
      </c>
      <c r="M300" s="164">
        <v>8</v>
      </c>
      <c r="N300" s="164"/>
      <c r="O300" s="188"/>
      <c r="P300" s="553" t="s">
        <v>817</v>
      </c>
      <c r="Q300" s="997"/>
      <c r="R300" s="997"/>
      <c r="S300" s="530" t="s">
        <v>503</v>
      </c>
      <c r="T300" s="573" t="s">
        <v>2009</v>
      </c>
      <c r="U300" s="574" t="s">
        <v>484</v>
      </c>
      <c r="V300" s="530" t="s">
        <v>505</v>
      </c>
      <c r="W300" s="575" t="s">
        <v>506</v>
      </c>
      <c r="X300" s="530" t="s">
        <v>484</v>
      </c>
      <c r="Y300" s="530" t="s">
        <v>484</v>
      </c>
      <c r="Z300" s="577"/>
      <c r="AA300" s="578"/>
      <c r="AB300" s="201">
        <v>1633</v>
      </c>
      <c r="AC300" s="1010"/>
      <c r="AD300" s="1010"/>
      <c r="AE300" s="1010"/>
      <c r="AF300" s="1010"/>
      <c r="AG300" s="1154" t="s">
        <v>1756</v>
      </c>
      <c r="AH300" s="1009"/>
      <c r="AI300" s="122">
        <v>1.5</v>
      </c>
      <c r="AJ300" s="122">
        <v>79.400000000000006</v>
      </c>
      <c r="AK300" s="134">
        <v>1.1910000000000001</v>
      </c>
      <c r="AL300" s="122">
        <v>17628</v>
      </c>
      <c r="AM300" s="135">
        <v>14.102399999999999</v>
      </c>
      <c r="AN300" s="122">
        <v>4</v>
      </c>
      <c r="AO300" s="1024">
        <v>42.6</v>
      </c>
      <c r="AP300" s="137">
        <v>46.8</v>
      </c>
      <c r="AQ300" s="138">
        <v>5.2</v>
      </c>
      <c r="AR300" s="139">
        <f t="shared" si="153"/>
        <v>94.600000000000009</v>
      </c>
      <c r="AS300" s="140">
        <f t="shared" si="154"/>
        <v>0.91025641025641035</v>
      </c>
      <c r="AT300" s="141">
        <f t="shared" si="155"/>
        <v>4.7333333333333343</v>
      </c>
      <c r="AU300" s="142">
        <f t="shared" si="156"/>
        <v>0.81923076923076921</v>
      </c>
      <c r="AV300" s="143">
        <v>39.870000000000005</v>
      </c>
      <c r="AW300" s="143">
        <f t="shared" si="162"/>
        <v>93.591549295774655</v>
      </c>
      <c r="AX300" s="144">
        <v>0.6</v>
      </c>
      <c r="AY300" s="145">
        <f>AX300*100/AO300</f>
        <v>1.408450704225352</v>
      </c>
      <c r="AZ300" s="149" t="s">
        <v>487</v>
      </c>
      <c r="BA300" s="204" t="s">
        <v>487</v>
      </c>
      <c r="BB300" s="205">
        <v>0.01</v>
      </c>
      <c r="BC300" s="148"/>
      <c r="BD300" s="153"/>
      <c r="BE300" s="122"/>
      <c r="BF300" s="122"/>
      <c r="BG300" s="145"/>
      <c r="BH300" s="122"/>
      <c r="BI300" s="147"/>
      <c r="BJ300" s="149">
        <v>25.9</v>
      </c>
      <c r="BK300" s="149">
        <v>74.099999999999994</v>
      </c>
      <c r="BL300" s="306">
        <v>0.34952766531713902</v>
      </c>
      <c r="BM300" s="206">
        <v>0.7</v>
      </c>
      <c r="BN300" s="153">
        <f>BM300*100/AO300</f>
        <v>1.6431924882629108</v>
      </c>
      <c r="BO300" s="149" t="s">
        <v>487</v>
      </c>
      <c r="BP300" s="145">
        <v>79</v>
      </c>
      <c r="BQ300" s="207">
        <v>66.599999999999994</v>
      </c>
      <c r="BR300" s="152"/>
      <c r="BS300" s="153" t="s">
        <v>487</v>
      </c>
      <c r="BT300" s="208">
        <v>92.9</v>
      </c>
      <c r="BU300" s="152"/>
      <c r="BV300" s="447">
        <v>0.1</v>
      </c>
      <c r="BW300" s="1267">
        <v>47.6</v>
      </c>
      <c r="BX300" s="447" t="s">
        <v>487</v>
      </c>
      <c r="BY300" s="447" t="s">
        <v>487</v>
      </c>
      <c r="BZ300" s="447" t="s">
        <v>487</v>
      </c>
      <c r="CA300" s="447" t="s">
        <v>487</v>
      </c>
      <c r="CB300" s="447">
        <v>19</v>
      </c>
      <c r="CC300" s="447">
        <v>9.1</v>
      </c>
      <c r="CD300" s="447" t="s">
        <v>487</v>
      </c>
      <c r="CE300" s="122"/>
      <c r="CF300" s="122"/>
      <c r="CG300" s="122"/>
      <c r="CH300" s="122"/>
      <c r="CI300" s="122"/>
      <c r="CJ300" s="122"/>
      <c r="CK300" s="122"/>
      <c r="CL300" s="122"/>
      <c r="CM300" s="145"/>
      <c r="CN300" s="145"/>
      <c r="CO300" s="145"/>
      <c r="CP300" s="153"/>
      <c r="CQ300" s="122"/>
      <c r="CR300" s="122"/>
      <c r="CS300" s="122"/>
      <c r="CT300" s="145"/>
      <c r="CU300" s="236"/>
      <c r="CV300" s="236"/>
      <c r="CW300" s="145"/>
      <c r="CX300" s="145"/>
      <c r="CY300" s="158"/>
      <c r="CZ300" s="145"/>
      <c r="DA300" s="209">
        <v>4</v>
      </c>
      <c r="DB300" s="149" t="s">
        <v>300</v>
      </c>
      <c r="DC300" s="159"/>
      <c r="DD300" s="159"/>
      <c r="DE300" s="308">
        <v>2161.1884675000015</v>
      </c>
      <c r="DF300" s="669">
        <v>202.9</v>
      </c>
      <c r="DG300" s="308">
        <v>8.4022370800000079E-2</v>
      </c>
      <c r="DH300" s="579">
        <v>29.303522439999966</v>
      </c>
      <c r="DI300" s="1342" t="s">
        <v>515</v>
      </c>
      <c r="DJ300" s="1343" t="s">
        <v>1502</v>
      </c>
      <c r="DK300" s="162">
        <v>2</v>
      </c>
      <c r="DL300" s="163" t="s">
        <v>476</v>
      </c>
      <c r="DM300" s="163" t="s">
        <v>1780</v>
      </c>
      <c r="DN300" s="164">
        <v>0</v>
      </c>
      <c r="DO300" s="163">
        <v>1</v>
      </c>
      <c r="DP300" s="1344">
        <v>35796</v>
      </c>
      <c r="DQ300" s="163">
        <v>1</v>
      </c>
      <c r="DR300" s="165">
        <v>2</v>
      </c>
      <c r="DS300" s="125">
        <v>2.2000000000000002</v>
      </c>
      <c r="DT300" s="125">
        <v>1633</v>
      </c>
      <c r="DU300" s="125">
        <v>0.41399999999999998</v>
      </c>
      <c r="DV300" s="125">
        <v>0.58599999999999997</v>
      </c>
      <c r="DW300" s="125">
        <v>0.6</v>
      </c>
      <c r="DX300" s="125" t="s">
        <v>1121</v>
      </c>
      <c r="DY300" s="125">
        <v>196.2</v>
      </c>
      <c r="DZ300" s="125">
        <v>8.14</v>
      </c>
      <c r="EA300" s="125">
        <v>9</v>
      </c>
      <c r="EB300" s="149" t="s">
        <v>2010</v>
      </c>
      <c r="EC300" s="163">
        <v>4</v>
      </c>
      <c r="ED300" s="163">
        <v>8</v>
      </c>
      <c r="EE300" s="166">
        <v>5</v>
      </c>
      <c r="EF300" s="163">
        <v>10</v>
      </c>
      <c r="EG300" s="163">
        <v>2</v>
      </c>
      <c r="EH300" s="163">
        <v>0</v>
      </c>
      <c r="EI300" s="163">
        <v>164</v>
      </c>
      <c r="EJ300" s="163">
        <v>70</v>
      </c>
      <c r="EK300" s="167">
        <f t="shared" si="165"/>
        <v>26.026174895895302</v>
      </c>
      <c r="EL300" s="163">
        <v>1</v>
      </c>
      <c r="EM300" s="1345">
        <v>43033</v>
      </c>
      <c r="EN300" s="163" t="s">
        <v>490</v>
      </c>
      <c r="EO300" s="163" t="s">
        <v>490</v>
      </c>
      <c r="EP300" s="163" t="s">
        <v>490</v>
      </c>
      <c r="EQ300" s="1344" t="s">
        <v>490</v>
      </c>
      <c r="ER300" s="1108">
        <v>7313</v>
      </c>
      <c r="ES300" s="578"/>
      <c r="ET300" s="578"/>
      <c r="EU300" s="578"/>
      <c r="EV300" s="578"/>
      <c r="EW300" s="596"/>
      <c r="EX300" s="597"/>
      <c r="EY300" s="598"/>
      <c r="EZ300" s="599">
        <v>75</v>
      </c>
      <c r="FA300" s="578">
        <v>1511528</v>
      </c>
      <c r="FB300" s="578">
        <v>3.3</v>
      </c>
      <c r="FC300" s="600">
        <v>6107.1838383838385</v>
      </c>
      <c r="FD300" s="601">
        <v>91.607757575757574</v>
      </c>
      <c r="FE300" s="602"/>
      <c r="FF300" s="602"/>
      <c r="FG300" s="604">
        <v>17.826001238481854</v>
      </c>
      <c r="FH300" s="605"/>
      <c r="FI300" s="590" t="e">
        <v>#DIV/0!</v>
      </c>
      <c r="FJ300" s="939">
        <v>1633</v>
      </c>
      <c r="FK300" s="1154" t="s">
        <v>1756</v>
      </c>
      <c r="FL300" s="133"/>
      <c r="FM300" s="122">
        <v>1.5</v>
      </c>
      <c r="FN300" s="171"/>
      <c r="FO300" s="133"/>
      <c r="FP300" s="172">
        <v>1.5</v>
      </c>
      <c r="FQ300" s="213">
        <f>FD300/1000</f>
        <v>9.1607757575757578E-2</v>
      </c>
      <c r="FR300" s="133"/>
      <c r="FS300" s="133"/>
      <c r="FT300" s="175"/>
      <c r="FU300" s="175"/>
      <c r="FV300" s="175"/>
      <c r="FW300" s="125"/>
      <c r="FX300" s="125"/>
      <c r="FY300" s="125"/>
      <c r="FZ300" s="175"/>
      <c r="GA300" s="175"/>
      <c r="GB300" s="175"/>
      <c r="GC300" s="175"/>
      <c r="GD300" s="125"/>
      <c r="GE300" s="175"/>
      <c r="GF300" s="175"/>
      <c r="GG300" s="125"/>
      <c r="GH300" s="175"/>
      <c r="GI300" s="175"/>
      <c r="GJ300" s="1346">
        <f t="shared" si="161"/>
        <v>0</v>
      </c>
      <c r="GK300" s="214">
        <v>43033</v>
      </c>
      <c r="GL300" s="1347" t="s">
        <v>1958</v>
      </c>
      <c r="GM300" s="1348"/>
      <c r="GN300" s="1147"/>
      <c r="GO300" s="125"/>
      <c r="GP300" s="125">
        <v>0.5</v>
      </c>
      <c r="GQ300" s="125"/>
      <c r="GR300" s="991"/>
      <c r="GS300" s="991"/>
      <c r="GT300" s="991"/>
      <c r="GU300" s="133"/>
      <c r="GV300" s="125"/>
      <c r="GW300" s="125"/>
      <c r="GX300" s="125"/>
      <c r="GY300" s="125"/>
      <c r="GZ300" s="125"/>
      <c r="HA300" s="125"/>
      <c r="HB300" s="125"/>
      <c r="HC300" s="125"/>
      <c r="HD300" s="125"/>
      <c r="HE300" s="125"/>
      <c r="HF300" s="125"/>
      <c r="HG300" s="125"/>
      <c r="HH300" s="125"/>
      <c r="HI300" s="991"/>
      <c r="HJ300" s="991"/>
      <c r="HK300" s="991"/>
      <c r="HL300" s="991"/>
      <c r="HM300" s="991"/>
      <c r="HN300" s="991"/>
      <c r="HO300" s="1022"/>
      <c r="HP300" s="1022"/>
      <c r="HQ300" s="991"/>
      <c r="HR300" s="991"/>
      <c r="HS300" s="991"/>
      <c r="HT300" s="991"/>
      <c r="HU300" s="991"/>
      <c r="HV300" s="991"/>
      <c r="HW300" s="991"/>
      <c r="HX300" s="991"/>
      <c r="HY300" s="991"/>
      <c r="HZ300" s="991"/>
      <c r="IA300" s="991"/>
      <c r="IB300" s="1022"/>
      <c r="IC300" s="991"/>
      <c r="ID300" s="991"/>
      <c r="IE300" s="991"/>
      <c r="IF300" s="991"/>
      <c r="IG300" s="1022"/>
      <c r="IH300" s="991"/>
      <c r="II300" s="991"/>
      <c r="IJ300" s="991"/>
      <c r="IK300" s="1022"/>
      <c r="IL300" s="991"/>
      <c r="IM300" s="991"/>
      <c r="IN300" s="1022"/>
      <c r="IO300" s="991"/>
      <c r="IP300" s="991"/>
      <c r="IQ300" s="991"/>
      <c r="IR300" s="991"/>
      <c r="IS300" s="991"/>
      <c r="IT300" s="1022"/>
      <c r="IU300" s="991"/>
      <c r="IV300" s="991"/>
      <c r="IW300" s="991"/>
      <c r="IX300" s="991"/>
      <c r="IY300" s="991"/>
      <c r="IZ300" s="991"/>
      <c r="JA300" s="991"/>
      <c r="JB300" s="991"/>
      <c r="JC300" s="991"/>
      <c r="JD300" s="991"/>
      <c r="JE300" s="991"/>
      <c r="JF300" s="991"/>
      <c r="JG300" s="164" t="s">
        <v>2059</v>
      </c>
      <c r="JH300" s="1355" t="s">
        <v>2060</v>
      </c>
      <c r="JI300" s="164">
        <v>1.2</v>
      </c>
      <c r="JJ300" s="993"/>
      <c r="JK300" s="993"/>
      <c r="JL300" s="993"/>
      <c r="JM300" s="993"/>
      <c r="JN300" s="993"/>
      <c r="JO300" s="993"/>
      <c r="JP300" s="993"/>
      <c r="JQ300" s="993"/>
      <c r="JR300" s="993"/>
      <c r="JS300" s="993"/>
      <c r="JT300" s="993"/>
      <c r="JU300" s="993"/>
      <c r="JV300" s="993"/>
      <c r="JW300" s="993"/>
      <c r="JX300" s="993"/>
      <c r="JY300" s="993"/>
      <c r="JZ300" s="993"/>
      <c r="KA300" s="993"/>
      <c r="KB300" s="993"/>
      <c r="KC300" s="993"/>
      <c r="KD300" s="993"/>
      <c r="KE300" s="993"/>
      <c r="KF300" s="993"/>
      <c r="KG300" s="993"/>
      <c r="KH300" s="993"/>
      <c r="KI300" s="993"/>
      <c r="KJ300" s="993"/>
      <c r="KK300" s="993"/>
      <c r="KL300" s="993"/>
      <c r="KM300" s="993"/>
      <c r="KN300" s="993"/>
      <c r="KO300" s="993"/>
      <c r="KP300" s="993"/>
      <c r="KQ300" s="993"/>
      <c r="KR300" s="993"/>
      <c r="KS300" s="993"/>
      <c r="KT300" s="993"/>
      <c r="KU300" s="993"/>
      <c r="KV300" s="993"/>
      <c r="KW300" s="993"/>
      <c r="KX300" s="993"/>
      <c r="KY300" s="993"/>
      <c r="KZ300" s="993"/>
      <c r="LA300" s="993"/>
      <c r="LB300" s="993"/>
      <c r="LC300" s="993"/>
      <c r="LD300" s="993"/>
      <c r="LE300" s="164">
        <v>1</v>
      </c>
      <c r="LF300" s="1358" t="s">
        <v>2085</v>
      </c>
      <c r="LG300" s="1355">
        <v>5</v>
      </c>
      <c r="LH300" s="1358" t="s">
        <v>2085</v>
      </c>
      <c r="LI300" s="1359">
        <v>270.8</v>
      </c>
      <c r="LJ300" s="1359">
        <v>7.5</v>
      </c>
      <c r="LK300" s="1359"/>
      <c r="LL300" s="1359"/>
      <c r="LM300" s="1358">
        <v>0</v>
      </c>
      <c r="LN300" s="1359">
        <v>22.4</v>
      </c>
      <c r="LO300" s="1358" t="s">
        <v>484</v>
      </c>
      <c r="LP300" s="1358" t="s">
        <v>484</v>
      </c>
      <c r="LQ300" s="1358">
        <v>0.4</v>
      </c>
      <c r="LR300" s="1358"/>
      <c r="LS300" s="1358" t="s">
        <v>484</v>
      </c>
      <c r="LT300" s="1359">
        <v>3.8</v>
      </c>
      <c r="LU300" s="1359">
        <v>0.94</v>
      </c>
      <c r="LV300" s="1359">
        <v>1.5</v>
      </c>
      <c r="LW300" s="1358" t="s">
        <v>484</v>
      </c>
      <c r="LX300" s="1358"/>
      <c r="LY300" s="1358"/>
      <c r="LZ300" s="1358"/>
    </row>
    <row r="301" spans="1:338" s="1351" customFormat="1" ht="14.45" customHeight="1">
      <c r="A301" s="209">
        <v>156</v>
      </c>
      <c r="B301" s="209">
        <f>COUNTIFS($D$3:D301,D301,$F$3:F301,F301)</f>
        <v>1</v>
      </c>
      <c r="C301" s="1338">
        <v>6672</v>
      </c>
      <c r="D301" s="532" t="s">
        <v>1978</v>
      </c>
      <c r="E301" s="164" t="s">
        <v>1129</v>
      </c>
      <c r="F301" s="1339">
        <v>480323447</v>
      </c>
      <c r="G301" s="164">
        <v>69</v>
      </c>
      <c r="H301" s="532" t="s">
        <v>1752</v>
      </c>
      <c r="I301" s="1370" t="s">
        <v>1721</v>
      </c>
      <c r="J301" s="1341" t="s">
        <v>763</v>
      </c>
      <c r="K301" s="878" t="s">
        <v>478</v>
      </c>
      <c r="L301" s="164">
        <v>3</v>
      </c>
      <c r="M301" s="164">
        <v>2</v>
      </c>
      <c r="N301" s="164"/>
      <c r="O301" s="125"/>
      <c r="P301" s="553" t="s">
        <v>479</v>
      </c>
      <c r="Q301" s="997"/>
      <c r="R301" s="997"/>
      <c r="S301" s="547" t="s">
        <v>550</v>
      </c>
      <c r="T301" s="547" t="s">
        <v>481</v>
      </c>
      <c r="U301" s="639" t="s">
        <v>482</v>
      </c>
      <c r="V301" s="547" t="s">
        <v>481</v>
      </c>
      <c r="W301" s="640" t="s">
        <v>483</v>
      </c>
      <c r="X301" s="547" t="s">
        <v>481</v>
      </c>
      <c r="Y301" s="547" t="s">
        <v>653</v>
      </c>
      <c r="Z301" s="415"/>
      <c r="AA301" s="125"/>
      <c r="AB301" s="301">
        <v>664</v>
      </c>
      <c r="AC301" s="994"/>
      <c r="AD301" s="994"/>
      <c r="AE301" s="994"/>
      <c r="AF301" s="994"/>
      <c r="AG301" s="1017" t="s">
        <v>1979</v>
      </c>
      <c r="AH301" s="1009"/>
      <c r="AI301" s="122">
        <v>9.1199999999999992</v>
      </c>
      <c r="AJ301" s="122">
        <v>61.3</v>
      </c>
      <c r="AK301" s="134">
        <v>5.5905599999999991</v>
      </c>
      <c r="AL301" s="122">
        <v>4693</v>
      </c>
      <c r="AM301" s="135">
        <v>6.2573333333333334</v>
      </c>
      <c r="AN301" s="122">
        <v>4</v>
      </c>
      <c r="AO301" s="1024">
        <v>17.3</v>
      </c>
      <c r="AP301" s="137">
        <v>8.5</v>
      </c>
      <c r="AQ301" s="138">
        <v>69</v>
      </c>
      <c r="AR301" s="139">
        <f t="shared" si="153"/>
        <v>94.8</v>
      </c>
      <c r="AS301" s="140">
        <f t="shared" si="154"/>
        <v>2.0352941176470587</v>
      </c>
      <c r="AT301" s="141">
        <f t="shared" si="155"/>
        <v>140.43529411764706</v>
      </c>
      <c r="AU301" s="142">
        <f t="shared" si="156"/>
        <v>0.22322580645161291</v>
      </c>
      <c r="AV301" s="145">
        <f>AW301*AO301/100</f>
        <v>15.935</v>
      </c>
      <c r="AW301" s="143">
        <f t="shared" si="162"/>
        <v>92.109826589595372</v>
      </c>
      <c r="AX301" s="144">
        <v>0.5</v>
      </c>
      <c r="AY301" s="145">
        <f>AX301*100/AO301</f>
        <v>2.8901734104046239</v>
      </c>
      <c r="AZ301" s="149" t="s">
        <v>487</v>
      </c>
      <c r="BA301" s="146" t="s">
        <v>487</v>
      </c>
      <c r="BB301" s="205">
        <v>7.4999999999999997E-2</v>
      </c>
      <c r="BC301" s="148"/>
      <c r="BD301" s="153"/>
      <c r="BE301" s="122"/>
      <c r="BF301" s="122"/>
      <c r="BG301" s="145"/>
      <c r="BH301" s="122"/>
      <c r="BI301" s="147"/>
      <c r="BJ301" s="149">
        <v>33.299999999999997</v>
      </c>
      <c r="BK301" s="149">
        <v>65.900000000000006</v>
      </c>
      <c r="BL301" s="306">
        <v>0.50531107738998471</v>
      </c>
      <c r="BM301" s="151" t="s">
        <v>487</v>
      </c>
      <c r="BN301" s="122" t="s">
        <v>487</v>
      </c>
      <c r="BO301" s="149" t="s">
        <v>487</v>
      </c>
      <c r="BP301" s="143">
        <v>42.599999999999994</v>
      </c>
      <c r="BQ301" s="147">
        <v>30.700000000000003</v>
      </c>
      <c r="BR301" s="152"/>
      <c r="BS301" s="153">
        <f>BX301+BZ301</f>
        <v>72.099999999999994</v>
      </c>
      <c r="BT301" s="154">
        <v>84.5</v>
      </c>
      <c r="BU301" s="152"/>
      <c r="BV301" s="154">
        <f>100-BT301</f>
        <v>15.5</v>
      </c>
      <c r="BW301" s="1039">
        <f>BY301+CA301+CC301</f>
        <v>8.4490000000000016</v>
      </c>
      <c r="BX301" s="154">
        <v>47.7</v>
      </c>
      <c r="BY301" s="145">
        <f>BX301*AP301/100</f>
        <v>4.0545000000000009</v>
      </c>
      <c r="BZ301" s="154">
        <v>24.4</v>
      </c>
      <c r="CA301" s="145">
        <f>BZ301*AP301/100</f>
        <v>2.0739999999999998</v>
      </c>
      <c r="CB301" s="154">
        <v>27.3</v>
      </c>
      <c r="CC301" s="145">
        <f>CB301*AP301/100</f>
        <v>2.3205</v>
      </c>
      <c r="CD301" s="154"/>
      <c r="CE301" s="151"/>
      <c r="CF301" s="156"/>
      <c r="CG301" s="151"/>
      <c r="CH301" s="151"/>
      <c r="CI301" s="151"/>
      <c r="CJ301" s="151"/>
      <c r="CK301" s="151"/>
      <c r="CL301" s="143">
        <f>BX301/BZ301</f>
        <v>1.9549180327868856</v>
      </c>
      <c r="CM301" s="145"/>
      <c r="CN301" s="145"/>
      <c r="CO301" s="145"/>
      <c r="CP301" s="153"/>
      <c r="CQ301" s="122"/>
      <c r="CR301" s="122"/>
      <c r="CS301" s="122"/>
      <c r="CT301" s="145"/>
      <c r="CU301" s="236"/>
      <c r="CV301" s="236"/>
      <c r="CW301" s="145"/>
      <c r="CX301" s="145"/>
      <c r="CY301" s="149"/>
      <c r="CZ301" s="145"/>
      <c r="DA301" s="149">
        <v>4</v>
      </c>
      <c r="DB301" s="149" t="s">
        <v>1237</v>
      </c>
      <c r="DC301" s="159"/>
      <c r="DD301" s="159"/>
      <c r="DE301" s="1106"/>
      <c r="DF301" s="1106"/>
      <c r="DG301" s="1106"/>
      <c r="DH301" s="1107"/>
      <c r="DI301" s="1342" t="s">
        <v>489</v>
      </c>
      <c r="DJ301" s="1343" t="s">
        <v>1980</v>
      </c>
      <c r="DK301" s="162">
        <v>2</v>
      </c>
      <c r="DL301" s="163" t="s">
        <v>1717</v>
      </c>
      <c r="DM301" s="163" t="s">
        <v>1717</v>
      </c>
      <c r="DN301" s="163" t="s">
        <v>516</v>
      </c>
      <c r="DO301" s="163">
        <v>1</v>
      </c>
      <c r="DP301" s="1344">
        <v>38162</v>
      </c>
      <c r="DQ301" s="163">
        <v>0</v>
      </c>
      <c r="DR301" s="165">
        <v>6.7</v>
      </c>
      <c r="DS301" s="125">
        <v>5.8</v>
      </c>
      <c r="DT301" s="125">
        <v>664</v>
      </c>
      <c r="DU301" s="125">
        <v>0.58399999999999996</v>
      </c>
      <c r="DV301" s="125">
        <v>0.41599999999999998</v>
      </c>
      <c r="DW301" s="125">
        <v>2.7</v>
      </c>
      <c r="DX301" s="125">
        <v>5579</v>
      </c>
      <c r="DY301" s="125">
        <v>605.9</v>
      </c>
      <c r="DZ301" s="125">
        <v>7.83</v>
      </c>
      <c r="EA301" s="125">
        <v>0</v>
      </c>
      <c r="EB301" s="122"/>
      <c r="EC301" s="163">
        <v>4</v>
      </c>
      <c r="ED301" s="163">
        <v>2</v>
      </c>
      <c r="EE301" s="166">
        <v>3</v>
      </c>
      <c r="EF301" s="163">
        <v>10</v>
      </c>
      <c r="EG301" s="163">
        <v>2</v>
      </c>
      <c r="EH301" s="163">
        <v>0</v>
      </c>
      <c r="EI301" s="163">
        <v>179</v>
      </c>
      <c r="EJ301" s="163">
        <v>102</v>
      </c>
      <c r="EK301" s="167">
        <f t="shared" si="165"/>
        <v>31.834212415342837</v>
      </c>
      <c r="EL301" s="163">
        <v>2</v>
      </c>
      <c r="EM301" s="1345">
        <v>42900</v>
      </c>
      <c r="EN301" s="169" t="s">
        <v>490</v>
      </c>
      <c r="EO301" s="163" t="s">
        <v>490</v>
      </c>
      <c r="EP301" s="163" t="s">
        <v>490</v>
      </c>
      <c r="EQ301" s="1344" t="s">
        <v>490</v>
      </c>
      <c r="ER301" s="1108">
        <v>6672</v>
      </c>
      <c r="ES301" s="125"/>
      <c r="ET301" s="125"/>
      <c r="EU301" s="125"/>
      <c r="EV301" s="125"/>
      <c r="EW301" s="414"/>
      <c r="EX301" s="642"/>
      <c r="EY301" s="643"/>
      <c r="EZ301" s="165"/>
      <c r="FA301" s="125"/>
      <c r="FB301" s="125"/>
      <c r="FC301" s="125"/>
      <c r="FD301" s="398"/>
      <c r="FE301" s="185"/>
      <c r="FF301" s="185"/>
      <c r="FG301" s="644"/>
      <c r="FH301" s="614"/>
      <c r="FI301" s="590"/>
      <c r="FJ301" s="939">
        <v>664</v>
      </c>
      <c r="FK301" s="1017" t="s">
        <v>1981</v>
      </c>
      <c r="FL301" s="133"/>
      <c r="FM301" s="122"/>
      <c r="FN301" s="171"/>
      <c r="FO301" s="133"/>
      <c r="FP301" s="172"/>
      <c r="FQ301" s="173">
        <f>DT301/1000</f>
        <v>0.66400000000000003</v>
      </c>
      <c r="FR301" s="133"/>
      <c r="FS301" s="133"/>
      <c r="FT301" s="175"/>
      <c r="FU301" s="175"/>
      <c r="FV301" s="175"/>
      <c r="FW301" s="125"/>
      <c r="FX301" s="125"/>
      <c r="FY301" s="125"/>
      <c r="FZ301" s="175"/>
      <c r="GA301" s="175"/>
      <c r="GB301" s="175"/>
      <c r="GC301" s="175"/>
      <c r="GD301" s="125"/>
      <c r="GE301" s="175"/>
      <c r="GF301" s="175"/>
      <c r="GG301" s="125"/>
      <c r="GH301" s="175"/>
      <c r="GI301" s="175"/>
      <c r="GJ301" s="1346">
        <f t="shared" si="161"/>
        <v>0</v>
      </c>
      <c r="GK301" s="1306">
        <v>42900</v>
      </c>
      <c r="GL301" s="1347" t="s">
        <v>1958</v>
      </c>
      <c r="GM301" s="1348"/>
      <c r="GN301" s="1147"/>
      <c r="GO301" s="125"/>
      <c r="GP301" s="340">
        <v>2.7</v>
      </c>
      <c r="GQ301" s="125"/>
      <c r="GR301" s="991"/>
      <c r="GS301" s="991"/>
      <c r="GT301" s="991"/>
      <c r="GU301" s="133"/>
      <c r="GV301" s="125"/>
      <c r="GW301" s="125"/>
      <c r="GX301" s="125"/>
      <c r="GY301" s="125"/>
      <c r="GZ301" s="125"/>
      <c r="HA301" s="125"/>
      <c r="HB301" s="125"/>
      <c r="HC301" s="125"/>
      <c r="HD301" s="125"/>
      <c r="HE301" s="125"/>
      <c r="HF301" s="125"/>
      <c r="HG301" s="125"/>
      <c r="HH301" s="125"/>
      <c r="HI301" s="991"/>
      <c r="HJ301" s="991"/>
      <c r="HK301" s="991"/>
      <c r="HL301" s="991"/>
      <c r="HM301" s="991"/>
      <c r="HN301" s="991"/>
      <c r="HO301" s="1022"/>
      <c r="HP301" s="1022"/>
      <c r="HQ301" s="991"/>
      <c r="HR301" s="991"/>
      <c r="HS301" s="991"/>
      <c r="HT301" s="991"/>
      <c r="HU301" s="991"/>
      <c r="HV301" s="991"/>
      <c r="HW301" s="991"/>
      <c r="HX301" s="991"/>
      <c r="HY301" s="991"/>
      <c r="HZ301" s="991"/>
      <c r="IA301" s="991"/>
      <c r="IB301" s="1022"/>
      <c r="IC301" s="991"/>
      <c r="ID301" s="991"/>
      <c r="IE301" s="991"/>
      <c r="IF301" s="991"/>
      <c r="IG301" s="991"/>
      <c r="IH301" s="991"/>
      <c r="II301" s="991"/>
      <c r="IJ301" s="991"/>
      <c r="IK301" s="1022"/>
      <c r="IL301" s="991"/>
      <c r="IM301" s="991"/>
      <c r="IN301" s="1022"/>
      <c r="IO301" s="991"/>
      <c r="IP301" s="991"/>
      <c r="IQ301" s="991"/>
      <c r="IR301" s="991"/>
      <c r="IS301" s="991"/>
      <c r="IT301" s="1022"/>
      <c r="IU301" s="991"/>
      <c r="IV301" s="991"/>
      <c r="IW301" s="991"/>
      <c r="IX301" s="991"/>
      <c r="IY301" s="991"/>
      <c r="IZ301" s="991"/>
      <c r="JA301" s="991"/>
      <c r="JB301" s="991"/>
      <c r="JC301" s="991"/>
      <c r="JD301" s="991"/>
      <c r="JE301" s="991"/>
      <c r="JF301" s="991"/>
      <c r="JG301" s="164" t="s">
        <v>2059</v>
      </c>
      <c r="JH301" s="164" t="s">
        <v>2146</v>
      </c>
      <c r="JI301" s="164">
        <v>1.2</v>
      </c>
      <c r="JJ301" s="993"/>
      <c r="JK301" s="993"/>
      <c r="JL301" s="993"/>
      <c r="JM301" s="993"/>
      <c r="JN301" s="993"/>
      <c r="JO301" s="993"/>
      <c r="JP301" s="993"/>
      <c r="JQ301" s="993"/>
      <c r="JR301" s="993"/>
      <c r="JS301" s="993"/>
      <c r="JT301" s="993"/>
      <c r="JU301" s="993"/>
      <c r="JV301" s="993"/>
      <c r="JW301" s="993"/>
      <c r="JX301" s="993"/>
      <c r="JY301" s="993"/>
      <c r="JZ301" s="993"/>
      <c r="KA301" s="993"/>
      <c r="KB301" s="993"/>
      <c r="KC301" s="993"/>
      <c r="KD301" s="993"/>
      <c r="KE301" s="993"/>
      <c r="KF301" s="993"/>
      <c r="KG301" s="993"/>
      <c r="KH301" s="993"/>
      <c r="KI301" s="993"/>
      <c r="KJ301" s="993"/>
      <c r="KK301" s="993"/>
      <c r="KL301" s="993"/>
      <c r="KM301" s="993"/>
      <c r="KN301" s="993"/>
      <c r="KO301" s="993"/>
      <c r="KP301" s="993"/>
      <c r="KQ301" s="993"/>
      <c r="KR301" s="993"/>
      <c r="KS301" s="993"/>
      <c r="KT301" s="993"/>
      <c r="KU301" s="993"/>
      <c r="KV301" s="993"/>
      <c r="KW301" s="993"/>
      <c r="KX301" s="993"/>
      <c r="KY301" s="993"/>
      <c r="KZ301" s="993"/>
      <c r="LA301" s="993"/>
      <c r="LB301" s="993"/>
      <c r="LC301" s="993"/>
      <c r="LD301" s="993"/>
      <c r="LE301" s="164">
        <v>1.3</v>
      </c>
      <c r="LF301" s="878" t="s">
        <v>2085</v>
      </c>
      <c r="LG301" s="878">
        <v>50</v>
      </c>
      <c r="LH301" s="878" t="s">
        <v>2085</v>
      </c>
      <c r="LI301" s="878" t="s">
        <v>2107</v>
      </c>
      <c r="LJ301" s="878" t="s">
        <v>484</v>
      </c>
      <c r="LK301" s="878" t="s">
        <v>484</v>
      </c>
      <c r="LL301" s="878" t="s">
        <v>484</v>
      </c>
      <c r="LM301" s="878"/>
      <c r="LN301" s="878" t="s">
        <v>2139</v>
      </c>
      <c r="LO301" s="878"/>
      <c r="LP301" s="878"/>
      <c r="LQ301" s="878"/>
      <c r="LR301" s="878"/>
      <c r="LS301" s="878"/>
      <c r="LT301" s="878">
        <v>0</v>
      </c>
      <c r="LU301" s="878"/>
      <c r="LV301" s="878"/>
      <c r="LW301" s="878"/>
      <c r="LX301" s="878" t="s">
        <v>2085</v>
      </c>
      <c r="LY301" s="878" t="s">
        <v>484</v>
      </c>
      <c r="LZ301" s="878" t="s">
        <v>2085</v>
      </c>
    </row>
    <row r="302" spans="1:338" s="1351" customFormat="1" ht="14.45" customHeight="1">
      <c r="A302" s="209">
        <v>47</v>
      </c>
      <c r="B302" s="209">
        <f>COUNTIFS($D$3:D302,D302,$F$3:F302,F302)</f>
        <v>1</v>
      </c>
      <c r="C302" s="1338">
        <v>8088</v>
      </c>
      <c r="D302" s="532" t="s">
        <v>2018</v>
      </c>
      <c r="E302" s="164" t="s">
        <v>946</v>
      </c>
      <c r="F302" s="1339">
        <v>485408423</v>
      </c>
      <c r="G302" s="164">
        <v>70</v>
      </c>
      <c r="H302" s="532" t="s">
        <v>867</v>
      </c>
      <c r="I302" s="1340" t="s">
        <v>1721</v>
      </c>
      <c r="J302" s="1341" t="s">
        <v>1501</v>
      </c>
      <c r="K302" s="878" t="s">
        <v>478</v>
      </c>
      <c r="L302" s="164">
        <v>7</v>
      </c>
      <c r="M302" s="164" t="s">
        <v>604</v>
      </c>
      <c r="N302" s="164" t="s">
        <v>513</v>
      </c>
      <c r="O302" s="125"/>
      <c r="P302" s="188" t="s">
        <v>597</v>
      </c>
      <c r="Q302" s="991"/>
      <c r="R302" s="991"/>
      <c r="S302" s="608" t="s">
        <v>503</v>
      </c>
      <c r="T302" s="573" t="s">
        <v>523</v>
      </c>
      <c r="U302" s="574" t="s">
        <v>484</v>
      </c>
      <c r="V302" s="609" t="s">
        <v>599</v>
      </c>
      <c r="W302" s="530" t="s">
        <v>506</v>
      </c>
      <c r="X302" s="530" t="s">
        <v>484</v>
      </c>
      <c r="Y302" s="530" t="s">
        <v>484</v>
      </c>
      <c r="Z302" s="577"/>
      <c r="AA302" s="578"/>
      <c r="AB302" s="125"/>
      <c r="AC302" s="991"/>
      <c r="AD302" s="991"/>
      <c r="AE302" s="991"/>
      <c r="AF302" s="991"/>
      <c r="AG302" s="1219" t="s">
        <v>2019</v>
      </c>
      <c r="AH302" s="1095"/>
      <c r="AI302" s="122"/>
      <c r="AJ302" s="122"/>
      <c r="AK302" s="134"/>
      <c r="AL302" s="122"/>
      <c r="AM302" s="135"/>
      <c r="AN302" s="122"/>
      <c r="AO302" s="1024">
        <v>45</v>
      </c>
      <c r="AP302" s="137">
        <v>25.6</v>
      </c>
      <c r="AQ302" s="138">
        <v>27.8</v>
      </c>
      <c r="AR302" s="139">
        <f t="shared" si="153"/>
        <v>98.399999999999991</v>
      </c>
      <c r="AS302" s="140">
        <f t="shared" si="154"/>
        <v>1.7578125</v>
      </c>
      <c r="AT302" s="141">
        <f t="shared" si="155"/>
        <v>48.8671875</v>
      </c>
      <c r="AU302" s="142">
        <f t="shared" si="156"/>
        <v>0.84269662921348309</v>
      </c>
      <c r="AV302" s="143">
        <v>41.494499999999995</v>
      </c>
      <c r="AW302" s="143">
        <f t="shared" si="162"/>
        <v>92.21</v>
      </c>
      <c r="AX302" s="144">
        <v>1.2555000000000001</v>
      </c>
      <c r="AY302" s="145">
        <v>2.79</v>
      </c>
      <c r="AZ302" s="149" t="s">
        <v>487</v>
      </c>
      <c r="BA302" s="204">
        <v>3.8000000000000003</v>
      </c>
      <c r="BB302" s="205">
        <v>4.4999999999999998E-2</v>
      </c>
      <c r="BC302" s="148"/>
      <c r="BD302" s="153"/>
      <c r="BE302" s="149"/>
      <c r="BF302" s="149"/>
      <c r="BG302" s="145"/>
      <c r="BH302" s="149"/>
      <c r="BI302" s="147"/>
      <c r="BJ302" s="149">
        <v>40</v>
      </c>
      <c r="BK302" s="149">
        <v>59.3</v>
      </c>
      <c r="BL302" s="150">
        <v>0.67453625632377745</v>
      </c>
      <c r="BM302" s="206">
        <v>9.4E-2</v>
      </c>
      <c r="BN302" s="153">
        <f>BM302*100/AO302</f>
        <v>0.2088888888888889</v>
      </c>
      <c r="BO302" s="149" t="s">
        <v>487</v>
      </c>
      <c r="BP302" s="145">
        <v>22.5</v>
      </c>
      <c r="BQ302" s="217">
        <v>48.999999999999993</v>
      </c>
      <c r="BR302" s="152"/>
      <c r="BS302" s="153">
        <f>BX302+BZ302</f>
        <v>62.6</v>
      </c>
      <c r="BT302" s="153">
        <v>89.3</v>
      </c>
      <c r="BU302" s="174">
        <v>11297.25</v>
      </c>
      <c r="BV302" s="153">
        <v>10.700000000000003</v>
      </c>
      <c r="BW302" s="1039">
        <v>21.71</v>
      </c>
      <c r="BX302" s="153">
        <v>12.1</v>
      </c>
      <c r="BY302" s="153">
        <v>3.15</v>
      </c>
      <c r="BZ302" s="153">
        <v>50.5</v>
      </c>
      <c r="CA302" s="153">
        <v>13.1</v>
      </c>
      <c r="CB302" s="153">
        <v>21</v>
      </c>
      <c r="CC302" s="153">
        <v>5.46</v>
      </c>
      <c r="CD302" s="143">
        <v>2.4300000000000002</v>
      </c>
      <c r="CE302" s="122"/>
      <c r="CF302" s="122"/>
      <c r="CG302" s="122"/>
      <c r="CH302" s="122"/>
      <c r="CI302" s="122"/>
      <c r="CJ302" s="122"/>
      <c r="CK302" s="122"/>
      <c r="CL302" s="157">
        <f>BX302/BZ302</f>
        <v>0.23960396039603959</v>
      </c>
      <c r="CM302" s="145"/>
      <c r="CN302" s="145"/>
      <c r="CO302" s="145"/>
      <c r="CP302" s="153"/>
      <c r="CQ302" s="149"/>
      <c r="CR302" s="149"/>
      <c r="CS302" s="149"/>
      <c r="CT302" s="145"/>
      <c r="CU302" s="236"/>
      <c r="CV302" s="236"/>
      <c r="CW302" s="145"/>
      <c r="CX302" s="145"/>
      <c r="CY302" s="209"/>
      <c r="CZ302" s="145"/>
      <c r="DA302" s="209">
        <v>4</v>
      </c>
      <c r="DB302" s="158" t="s">
        <v>300</v>
      </c>
      <c r="DC302" s="159"/>
      <c r="DD302" s="159"/>
      <c r="DE302" s="125"/>
      <c r="DF302" s="125"/>
      <c r="DG302" s="125"/>
      <c r="DH302" s="125"/>
      <c r="DI302" s="1356" t="s">
        <v>515</v>
      </c>
      <c r="DJ302" s="1357" t="s">
        <v>2020</v>
      </c>
      <c r="DK302" s="166">
        <v>2</v>
      </c>
      <c r="DL302" s="166"/>
      <c r="DM302" s="166"/>
      <c r="DN302" s="166" t="s">
        <v>618</v>
      </c>
      <c r="DO302" s="166">
        <v>1</v>
      </c>
      <c r="DP302" s="1354">
        <v>42065</v>
      </c>
      <c r="DQ302" s="166"/>
      <c r="DR302" s="165">
        <v>3.4</v>
      </c>
      <c r="DS302" s="125">
        <v>4.4000000000000004</v>
      </c>
      <c r="DT302" s="125" t="s">
        <v>490</v>
      </c>
      <c r="DU302" s="125" t="s">
        <v>490</v>
      </c>
      <c r="DV302" s="125" t="s">
        <v>490</v>
      </c>
      <c r="DW302" s="125" t="s">
        <v>490</v>
      </c>
      <c r="DX302" s="125" t="s">
        <v>490</v>
      </c>
      <c r="DY302" s="125" t="s">
        <v>490</v>
      </c>
      <c r="DZ302" s="125" t="s">
        <v>490</v>
      </c>
      <c r="EA302" s="125">
        <v>0</v>
      </c>
      <c r="EB302" s="122"/>
      <c r="EC302" s="166"/>
      <c r="ED302" s="166" t="s">
        <v>604</v>
      </c>
      <c r="EE302" s="166">
        <v>7</v>
      </c>
      <c r="EF302" s="166"/>
      <c r="EG302" s="166">
        <v>2</v>
      </c>
      <c r="EH302" s="166">
        <v>0</v>
      </c>
      <c r="EI302" s="166">
        <v>165</v>
      </c>
      <c r="EJ302" s="166">
        <v>100</v>
      </c>
      <c r="EK302" s="167">
        <f t="shared" si="165"/>
        <v>36.73094582185491</v>
      </c>
      <c r="EL302" s="166">
        <v>1</v>
      </c>
      <c r="EM302" s="1345">
        <v>43167</v>
      </c>
      <c r="EN302" s="166" t="s">
        <v>490</v>
      </c>
      <c r="EO302" s="166" t="s">
        <v>490</v>
      </c>
      <c r="EP302" s="166" t="s">
        <v>490</v>
      </c>
      <c r="EQ302" s="1354"/>
      <c r="ER302" s="1067">
        <v>8088</v>
      </c>
      <c r="ES302" s="611">
        <v>75</v>
      </c>
      <c r="ET302" s="578">
        <v>114952</v>
      </c>
      <c r="EU302" s="578">
        <v>2</v>
      </c>
      <c r="EV302" s="600">
        <v>3065.3866666666668</v>
      </c>
      <c r="EW302" s="596">
        <v>39082</v>
      </c>
      <c r="EX302" s="613">
        <v>1042.1866666666667</v>
      </c>
      <c r="EY302" s="563">
        <v>7295.3066666666673</v>
      </c>
      <c r="EZ302" s="441"/>
      <c r="FA302" s="175"/>
      <c r="FB302" s="175"/>
      <c r="FC302" s="175"/>
      <c r="FD302" s="564"/>
      <c r="FE302" s="565"/>
      <c r="FF302" s="565"/>
      <c r="FG302" s="566"/>
      <c r="FH302" s="674"/>
      <c r="FI302" s="518"/>
      <c r="FJ302" s="943" t="s">
        <v>484</v>
      </c>
      <c r="FK302" s="1018" t="s">
        <v>2021</v>
      </c>
      <c r="FL302" s="133"/>
      <c r="FM302" s="172">
        <v>33.998538520425917</v>
      </c>
      <c r="FN302" s="213">
        <f>EX302/1000</f>
        <v>1.0421866666666668</v>
      </c>
      <c r="FO302" s="133"/>
      <c r="FP302" s="172">
        <v>33.998538520425917</v>
      </c>
      <c r="FQ302" s="213">
        <v>1.0421866666666668</v>
      </c>
      <c r="FR302" s="133"/>
      <c r="FS302" s="133"/>
      <c r="FT302" s="175"/>
      <c r="FU302" s="175"/>
      <c r="FV302" s="175"/>
      <c r="FW302" s="125"/>
      <c r="FX302" s="125"/>
      <c r="FY302" s="125"/>
      <c r="FZ302" s="175"/>
      <c r="GA302" s="175"/>
      <c r="GB302" s="175"/>
      <c r="GC302" s="175"/>
      <c r="GD302" s="125"/>
      <c r="GE302" s="175"/>
      <c r="GF302" s="175"/>
      <c r="GG302" s="125"/>
      <c r="GH302" s="175"/>
      <c r="GI302" s="175"/>
      <c r="GJ302" s="1346">
        <f t="shared" si="161"/>
        <v>0</v>
      </c>
      <c r="GK302" s="214">
        <v>43167</v>
      </c>
      <c r="GL302" s="1347" t="s">
        <v>1958</v>
      </c>
      <c r="GM302" s="1348"/>
      <c r="GN302" s="1147"/>
      <c r="GO302" s="125"/>
      <c r="GP302" s="179">
        <v>0.73704109918732197</v>
      </c>
      <c r="GQ302" s="125"/>
      <c r="GR302" s="991"/>
      <c r="GS302" s="991"/>
      <c r="GT302" s="991"/>
      <c r="GU302" s="133"/>
      <c r="GV302" s="125"/>
      <c r="GW302" s="125"/>
      <c r="GX302" s="125"/>
      <c r="GY302" s="125"/>
      <c r="GZ302" s="125"/>
      <c r="HA302" s="125"/>
      <c r="HB302" s="125"/>
      <c r="HC302" s="125"/>
      <c r="HD302" s="125"/>
      <c r="HE302" s="125"/>
      <c r="HF302" s="125"/>
      <c r="HG302" s="125"/>
      <c r="HH302" s="125"/>
      <c r="HI302" s="991"/>
      <c r="HJ302" s="991"/>
      <c r="HK302" s="991"/>
      <c r="HL302" s="991"/>
      <c r="HM302" s="991"/>
      <c r="HN302" s="991"/>
      <c r="HO302" s="1022"/>
      <c r="HP302" s="1022"/>
      <c r="HQ302" s="991"/>
      <c r="HR302" s="991"/>
      <c r="HS302" s="991"/>
      <c r="HT302" s="991"/>
      <c r="HU302" s="991"/>
      <c r="HV302" s="991"/>
      <c r="HW302" s="991"/>
      <c r="HX302" s="991"/>
      <c r="HY302" s="991"/>
      <c r="HZ302" s="991"/>
      <c r="IA302" s="991"/>
      <c r="IB302" s="1022"/>
      <c r="IC302" s="991"/>
      <c r="ID302" s="991"/>
      <c r="IE302" s="991"/>
      <c r="IF302" s="991"/>
      <c r="IG302" s="991"/>
      <c r="IH302" s="991"/>
      <c r="II302" s="991"/>
      <c r="IJ302" s="991"/>
      <c r="IK302" s="1022"/>
      <c r="IL302" s="991"/>
      <c r="IM302" s="991"/>
      <c r="IN302" s="1022"/>
      <c r="IO302" s="991"/>
      <c r="IP302" s="991"/>
      <c r="IQ302" s="991"/>
      <c r="IR302" s="991"/>
      <c r="IS302" s="991"/>
      <c r="IT302" s="1022"/>
      <c r="IU302" s="991"/>
      <c r="IV302" s="991"/>
      <c r="IW302" s="991"/>
      <c r="IX302" s="991"/>
      <c r="IY302" s="991"/>
      <c r="IZ302" s="991"/>
      <c r="JA302" s="991"/>
      <c r="JB302" s="991"/>
      <c r="JC302" s="991"/>
      <c r="JD302" s="991"/>
      <c r="JE302" s="991"/>
      <c r="JF302" s="991"/>
      <c r="JG302" s="164" t="s">
        <v>2059</v>
      </c>
      <c r="JH302" s="164" t="s">
        <v>2087</v>
      </c>
      <c r="JI302" s="164">
        <v>1.2</v>
      </c>
      <c r="JJ302" s="993"/>
      <c r="JK302" s="993"/>
      <c r="JL302" s="993"/>
      <c r="JM302" s="993"/>
      <c r="JN302" s="993"/>
      <c r="JO302" s="993"/>
      <c r="JP302" s="993"/>
      <c r="JQ302" s="993"/>
      <c r="JR302" s="993"/>
      <c r="JS302" s="993"/>
      <c r="JT302" s="993"/>
      <c r="JU302" s="993"/>
      <c r="JV302" s="993"/>
      <c r="JW302" s="993"/>
      <c r="JX302" s="993"/>
      <c r="JY302" s="993"/>
      <c r="JZ302" s="993"/>
      <c r="KA302" s="993"/>
      <c r="KB302" s="993"/>
      <c r="KC302" s="993"/>
      <c r="KD302" s="993"/>
      <c r="KE302" s="993"/>
      <c r="KF302" s="993"/>
      <c r="KG302" s="993"/>
      <c r="KH302" s="993"/>
      <c r="KI302" s="993"/>
      <c r="KJ302" s="993"/>
      <c r="KK302" s="993"/>
      <c r="KL302" s="993"/>
      <c r="KM302" s="993"/>
      <c r="KN302" s="993"/>
      <c r="KO302" s="993"/>
      <c r="KP302" s="993"/>
      <c r="KQ302" s="993"/>
      <c r="KR302" s="993"/>
      <c r="KS302" s="993"/>
      <c r="KT302" s="993"/>
      <c r="KU302" s="993"/>
      <c r="KV302" s="993"/>
      <c r="KW302" s="993"/>
      <c r="KX302" s="993"/>
      <c r="KY302" s="993"/>
      <c r="KZ302" s="993"/>
      <c r="LA302" s="993"/>
      <c r="LB302" s="993"/>
      <c r="LC302" s="993"/>
      <c r="LD302" s="993"/>
      <c r="LE302" s="164">
        <v>1</v>
      </c>
      <c r="LF302" s="1358" t="s">
        <v>2085</v>
      </c>
      <c r="LG302" s="1358" t="s">
        <v>2088</v>
      </c>
      <c r="LH302" s="1358" t="s">
        <v>484</v>
      </c>
      <c r="LI302" s="1359">
        <v>308.10000000000002</v>
      </c>
      <c r="LJ302" s="1359">
        <v>6.2</v>
      </c>
      <c r="LK302" s="1359"/>
      <c r="LL302" s="1359"/>
      <c r="LM302" s="1358">
        <v>0</v>
      </c>
      <c r="LN302" s="1359">
        <v>142.4</v>
      </c>
      <c r="LO302" s="1358" t="s">
        <v>484</v>
      </c>
      <c r="LP302" s="1358" t="s">
        <v>484</v>
      </c>
      <c r="LQ302" s="1359">
        <v>1.7</v>
      </c>
      <c r="LR302" s="1358"/>
      <c r="LS302" s="1358" t="s">
        <v>484</v>
      </c>
      <c r="LT302" s="1359">
        <v>7.1</v>
      </c>
      <c r="LU302" s="1359" t="s">
        <v>2089</v>
      </c>
      <c r="LV302" s="1359">
        <v>10.199999999999999</v>
      </c>
      <c r="LW302" s="1358" t="s">
        <v>484</v>
      </c>
      <c r="LX302" s="1358" t="s">
        <v>2085</v>
      </c>
      <c r="LY302" s="1358" t="s">
        <v>2085</v>
      </c>
      <c r="LZ302" s="1358" t="s">
        <v>2085</v>
      </c>
    </row>
    <row r="303" spans="1:338" s="1351" customFormat="1" ht="14.45" customHeight="1">
      <c r="A303" s="209">
        <v>59</v>
      </c>
      <c r="B303" s="209">
        <f>COUNTIFS($D$3:D303,D303,$F$3:F303,F303)</f>
        <v>1</v>
      </c>
      <c r="C303" s="1338">
        <v>8226</v>
      </c>
      <c r="D303" s="532" t="s">
        <v>2022</v>
      </c>
      <c r="E303" s="164" t="s">
        <v>621</v>
      </c>
      <c r="F303" s="1339">
        <v>490504051</v>
      </c>
      <c r="G303" s="164">
        <v>69</v>
      </c>
      <c r="H303" s="532" t="s">
        <v>2023</v>
      </c>
      <c r="I303" s="1340" t="s">
        <v>1766</v>
      </c>
      <c r="J303" s="1341" t="s">
        <v>1501</v>
      </c>
      <c r="K303" s="878" t="s">
        <v>478</v>
      </c>
      <c r="L303" s="164">
        <v>3</v>
      </c>
      <c r="M303" s="164">
        <v>8</v>
      </c>
      <c r="N303" s="164" t="s">
        <v>490</v>
      </c>
      <c r="O303" s="188"/>
      <c r="P303" s="553" t="s">
        <v>597</v>
      </c>
      <c r="Q303" s="997"/>
      <c r="R303" s="997"/>
      <c r="S303" s="530" t="s">
        <v>503</v>
      </c>
      <c r="T303" s="573" t="s">
        <v>523</v>
      </c>
      <c r="U303" s="574" t="s">
        <v>484</v>
      </c>
      <c r="V303" s="530" t="s">
        <v>599</v>
      </c>
      <c r="W303" s="575" t="s">
        <v>506</v>
      </c>
      <c r="X303" s="530" t="s">
        <v>484</v>
      </c>
      <c r="Y303" s="530" t="s">
        <v>484</v>
      </c>
      <c r="Z303" s="577"/>
      <c r="AA303" s="578"/>
      <c r="AB303" s="201"/>
      <c r="AC303" s="1010"/>
      <c r="AD303" s="1010"/>
      <c r="AE303" s="1010"/>
      <c r="AF303" s="1010"/>
      <c r="AG303" s="1018" t="s">
        <v>1502</v>
      </c>
      <c r="AH303" s="1009"/>
      <c r="AI303" s="122"/>
      <c r="AJ303" s="122"/>
      <c r="AK303" s="232"/>
      <c r="AL303" s="122"/>
      <c r="AM303" s="122"/>
      <c r="AN303" s="122"/>
      <c r="AO303" s="1024">
        <v>60.1</v>
      </c>
      <c r="AP303" s="137">
        <v>33.6</v>
      </c>
      <c r="AQ303" s="138">
        <v>1</v>
      </c>
      <c r="AR303" s="139">
        <f t="shared" si="153"/>
        <v>94.7</v>
      </c>
      <c r="AS303" s="140">
        <f t="shared" si="154"/>
        <v>1.7886904761904761</v>
      </c>
      <c r="AT303" s="141">
        <f t="shared" si="155"/>
        <v>1.7886904761904761</v>
      </c>
      <c r="AU303" s="142">
        <f t="shared" si="156"/>
        <v>1.7369942196531791</v>
      </c>
      <c r="AV303" s="143">
        <v>55.923050000000003</v>
      </c>
      <c r="AW303" s="143">
        <f t="shared" si="162"/>
        <v>93.05</v>
      </c>
      <c r="AX303" s="144">
        <v>1.1719499999999998</v>
      </c>
      <c r="AY303" s="143">
        <v>1.95</v>
      </c>
      <c r="AZ303" s="149" t="s">
        <v>487</v>
      </c>
      <c r="BA303" s="204">
        <v>40.800000000000004</v>
      </c>
      <c r="BB303" s="205">
        <v>0.17</v>
      </c>
      <c r="BC303" s="148"/>
      <c r="BD303" s="153"/>
      <c r="BE303" s="122"/>
      <c r="BF303" s="122"/>
      <c r="BG303" s="145"/>
      <c r="BH303" s="122"/>
      <c r="BI303" s="207" t="s">
        <v>487</v>
      </c>
      <c r="BJ303" s="122">
        <v>66.900000000000006</v>
      </c>
      <c r="BK303" s="122">
        <v>32.9</v>
      </c>
      <c r="BL303" s="150">
        <v>2.0334346504559275</v>
      </c>
      <c r="BM303" s="206">
        <v>1.45</v>
      </c>
      <c r="BN303" s="153">
        <f>BM303*100/AO303</f>
        <v>2.4126455906821964</v>
      </c>
      <c r="BO303" s="149" t="s">
        <v>487</v>
      </c>
      <c r="BP303" s="143">
        <v>71</v>
      </c>
      <c r="BQ303" s="234">
        <v>65.5</v>
      </c>
      <c r="BR303" s="158"/>
      <c r="BS303" s="153">
        <f>BX303+BZ303</f>
        <v>75.199999999999989</v>
      </c>
      <c r="BT303" s="158">
        <v>93.4</v>
      </c>
      <c r="BU303" s="158"/>
      <c r="BV303" s="158">
        <f>100-BT303</f>
        <v>6.5999999999999943</v>
      </c>
      <c r="BW303" s="1039">
        <f>BY303+CA303+CC303</f>
        <v>33.364800000000002</v>
      </c>
      <c r="BX303" s="158">
        <v>40.299999999999997</v>
      </c>
      <c r="BY303" s="145">
        <f>BX303*AP303/100</f>
        <v>13.540799999999999</v>
      </c>
      <c r="BZ303" s="158">
        <v>34.9</v>
      </c>
      <c r="CA303" s="145">
        <f>BZ303*AP303/100</f>
        <v>11.726400000000002</v>
      </c>
      <c r="CB303" s="158">
        <v>24.1</v>
      </c>
      <c r="CC303" s="145">
        <f>CB303*AP303/100</f>
        <v>8.0976000000000017</v>
      </c>
      <c r="CD303" s="158"/>
      <c r="CE303" s="122"/>
      <c r="CF303" s="122"/>
      <c r="CG303" s="122"/>
      <c r="CH303" s="122"/>
      <c r="CI303" s="122"/>
      <c r="CJ303" s="122"/>
      <c r="CK303" s="122"/>
      <c r="CL303" s="143">
        <f>BX303/BZ303</f>
        <v>1.154727793696275</v>
      </c>
      <c r="CM303" s="145"/>
      <c r="CN303" s="145"/>
      <c r="CO303" s="145"/>
      <c r="CP303" s="153"/>
      <c r="CQ303" s="122"/>
      <c r="CR303" s="122"/>
      <c r="CS303" s="122"/>
      <c r="CT303" s="948"/>
      <c r="CU303" s="949"/>
      <c r="CV303" s="949"/>
      <c r="CW303" s="145"/>
      <c r="CX303" s="145"/>
      <c r="CY303" s="209"/>
      <c r="CZ303" s="145"/>
      <c r="DA303" s="209">
        <v>4</v>
      </c>
      <c r="DB303" s="158" t="s">
        <v>600</v>
      </c>
      <c r="DC303" s="159"/>
      <c r="DD303" s="159"/>
      <c r="DE303" s="991"/>
      <c r="DF303" s="991"/>
      <c r="DG303" s="991"/>
      <c r="DH303" s="991"/>
      <c r="DI303" s="1342" t="s">
        <v>489</v>
      </c>
      <c r="DJ303" s="1357" t="s">
        <v>2020</v>
      </c>
      <c r="DK303" s="166">
        <v>2</v>
      </c>
      <c r="DL303" s="166"/>
      <c r="DM303" s="166"/>
      <c r="DN303" s="164">
        <v>0</v>
      </c>
      <c r="DO303" s="166">
        <v>1</v>
      </c>
      <c r="DP303" s="1354">
        <v>41183</v>
      </c>
      <c r="DQ303" s="166"/>
      <c r="DR303" s="165" t="s">
        <v>490</v>
      </c>
      <c r="DS303" s="125" t="s">
        <v>490</v>
      </c>
      <c r="DT303" s="125">
        <v>1389</v>
      </c>
      <c r="DU303" s="125">
        <v>47.9</v>
      </c>
      <c r="DV303" s="125">
        <v>52.1</v>
      </c>
      <c r="DW303" s="125" t="s">
        <v>490</v>
      </c>
      <c r="DX303" s="125" t="s">
        <v>490</v>
      </c>
      <c r="DY303" s="125" t="s">
        <v>490</v>
      </c>
      <c r="DZ303" s="125" t="s">
        <v>490</v>
      </c>
      <c r="EA303" s="125">
        <v>0</v>
      </c>
      <c r="EB303" s="122"/>
      <c r="EC303" s="166"/>
      <c r="ED303" s="166">
        <v>8</v>
      </c>
      <c r="EE303" s="166">
        <v>3</v>
      </c>
      <c r="EF303" s="166"/>
      <c r="EG303" s="166">
        <v>1</v>
      </c>
      <c r="EH303" s="166">
        <v>0</v>
      </c>
      <c r="EI303" s="166">
        <v>168</v>
      </c>
      <c r="EJ303" s="166">
        <v>76</v>
      </c>
      <c r="EK303" s="167">
        <f t="shared" si="165"/>
        <v>26.927437641723355</v>
      </c>
      <c r="EL303" s="166">
        <v>0</v>
      </c>
      <c r="EM303" s="1345">
        <v>43182</v>
      </c>
      <c r="EN303" s="166" t="s">
        <v>490</v>
      </c>
      <c r="EO303" s="166" t="s">
        <v>490</v>
      </c>
      <c r="EP303" s="166" t="s">
        <v>490</v>
      </c>
      <c r="EQ303" s="1354"/>
      <c r="ER303" s="1067">
        <v>8226</v>
      </c>
      <c r="ES303" s="611">
        <v>75</v>
      </c>
      <c r="ET303" s="578">
        <v>125854</v>
      </c>
      <c r="EU303" s="578">
        <v>2</v>
      </c>
      <c r="EV303" s="600">
        <v>3356.1066666666666</v>
      </c>
      <c r="EW303" s="596">
        <v>5589</v>
      </c>
      <c r="EX303" s="613">
        <v>149.04</v>
      </c>
      <c r="EY303" s="563">
        <v>447.12</v>
      </c>
      <c r="EZ303" s="441"/>
      <c r="FA303" s="175"/>
      <c r="FB303" s="175"/>
      <c r="FC303" s="175"/>
      <c r="FD303" s="564"/>
      <c r="FE303" s="565"/>
      <c r="FF303" s="565"/>
      <c r="FG303" s="566"/>
      <c r="FH303" s="674"/>
      <c r="FI303" s="518"/>
      <c r="FJ303" s="950"/>
      <c r="FK303" s="1017"/>
      <c r="FL303" s="1009"/>
      <c r="FM303" s="172">
        <v>4.4408600441781747</v>
      </c>
      <c r="FN303" s="213">
        <f>EX303/1000</f>
        <v>0.14904000000000001</v>
      </c>
      <c r="FO303" s="133"/>
      <c r="FP303" s="172">
        <v>4.4408600441781747</v>
      </c>
      <c r="FQ303" s="213">
        <v>0.14904000000000001</v>
      </c>
      <c r="FR303" s="222">
        <f>DT303/EX303</f>
        <v>9.3196457326892119</v>
      </c>
      <c r="FS303" s="222"/>
      <c r="FT303" s="223"/>
      <c r="FU303" s="223"/>
      <c r="FV303" s="223"/>
      <c r="FW303" s="125"/>
      <c r="FX303" s="125"/>
      <c r="FY303" s="125"/>
      <c r="FZ303" s="175"/>
      <c r="GA303" s="175"/>
      <c r="GB303" s="175"/>
      <c r="GC303" s="175"/>
      <c r="GD303" s="125"/>
      <c r="GE303" s="175"/>
      <c r="GF303" s="175"/>
      <c r="GG303" s="125"/>
      <c r="GH303" s="175"/>
      <c r="GI303" s="175"/>
      <c r="GJ303" s="1346">
        <f t="shared" si="161"/>
        <v>0</v>
      </c>
      <c r="GK303" s="1305">
        <v>43182</v>
      </c>
      <c r="GL303" s="1347" t="s">
        <v>1958</v>
      </c>
      <c r="GM303" s="1348"/>
      <c r="GN303" s="1147"/>
      <c r="GO303" s="125"/>
      <c r="GP303" s="179">
        <v>0.2084696693341124</v>
      </c>
      <c r="GQ303" s="125"/>
      <c r="GR303" s="991"/>
      <c r="GS303" s="991"/>
      <c r="GT303" s="991"/>
      <c r="GU303" s="133"/>
      <c r="GV303" s="125"/>
      <c r="GW303" s="125"/>
      <c r="GX303" s="125"/>
      <c r="GY303" s="125"/>
      <c r="GZ303" s="125"/>
      <c r="HA303" s="125"/>
      <c r="HB303" s="125"/>
      <c r="HC303" s="125"/>
      <c r="HD303" s="125"/>
      <c r="HE303" s="125"/>
      <c r="HF303" s="125"/>
      <c r="HG303" s="125"/>
      <c r="HH303" s="125"/>
      <c r="HI303" s="991"/>
      <c r="HJ303" s="991"/>
      <c r="HK303" s="991"/>
      <c r="HL303" s="991"/>
      <c r="HM303" s="991"/>
      <c r="HN303" s="991"/>
      <c r="HO303" s="1022"/>
      <c r="HP303" s="1022"/>
      <c r="HQ303" s="991"/>
      <c r="HR303" s="991"/>
      <c r="HS303" s="991"/>
      <c r="HT303" s="991"/>
      <c r="HU303" s="991"/>
      <c r="HV303" s="991"/>
      <c r="HW303" s="991"/>
      <c r="HX303" s="991"/>
      <c r="HY303" s="991"/>
      <c r="HZ303" s="991"/>
      <c r="IA303" s="991"/>
      <c r="IB303" s="1022"/>
      <c r="IC303" s="991"/>
      <c r="ID303" s="991"/>
      <c r="IE303" s="991"/>
      <c r="IF303" s="991"/>
      <c r="IG303" s="991"/>
      <c r="IH303" s="991"/>
      <c r="II303" s="991"/>
      <c r="IJ303" s="991"/>
      <c r="IK303" s="1022"/>
      <c r="IL303" s="991"/>
      <c r="IM303" s="991"/>
      <c r="IN303" s="1022"/>
      <c r="IO303" s="991"/>
      <c r="IP303" s="991"/>
      <c r="IQ303" s="991"/>
      <c r="IR303" s="991"/>
      <c r="IS303" s="991"/>
      <c r="IT303" s="1022"/>
      <c r="IU303" s="991"/>
      <c r="IV303" s="991"/>
      <c r="IW303" s="991"/>
      <c r="IX303" s="991"/>
      <c r="IY303" s="991"/>
      <c r="IZ303" s="991"/>
      <c r="JA303" s="991"/>
      <c r="JB303" s="991"/>
      <c r="JC303" s="991"/>
      <c r="JD303" s="991"/>
      <c r="JE303" s="991"/>
      <c r="JF303" s="991"/>
      <c r="JG303" s="1342" t="s">
        <v>2059</v>
      </c>
      <c r="JH303" s="1342" t="s">
        <v>2102</v>
      </c>
      <c r="JI303" s="1342" t="s">
        <v>2100</v>
      </c>
      <c r="JJ303" s="1362">
        <v>1</v>
      </c>
      <c r="JK303" s="993"/>
      <c r="JL303" s="993"/>
      <c r="JM303" s="993"/>
      <c r="JN303" s="993"/>
      <c r="JO303" s="993"/>
      <c r="JP303" s="993"/>
      <c r="JQ303" s="993"/>
      <c r="JR303" s="993"/>
      <c r="JS303" s="993"/>
      <c r="JT303" s="993"/>
      <c r="JU303" s="993"/>
      <c r="JV303" s="993"/>
      <c r="JW303" s="993"/>
      <c r="JX303" s="993"/>
      <c r="JY303" s="993"/>
      <c r="JZ303" s="993"/>
      <c r="KA303" s="993"/>
      <c r="KB303" s="993"/>
      <c r="KC303" s="993"/>
      <c r="KD303" s="993"/>
      <c r="KE303" s="993"/>
      <c r="KF303" s="993"/>
      <c r="KG303" s="993"/>
      <c r="KH303" s="993"/>
      <c r="KI303" s="993"/>
      <c r="KJ303" s="993"/>
      <c r="KK303" s="993"/>
      <c r="KL303" s="993"/>
      <c r="KM303" s="993"/>
      <c r="KN303" s="993"/>
      <c r="KO303" s="993"/>
      <c r="KP303" s="993"/>
      <c r="KQ303" s="993"/>
      <c r="KR303" s="993"/>
      <c r="KS303" s="993"/>
      <c r="KT303" s="993"/>
      <c r="KU303" s="993"/>
      <c r="KV303" s="993"/>
      <c r="KW303" s="993"/>
      <c r="KX303" s="993"/>
      <c r="KY303" s="993"/>
      <c r="KZ303" s="993"/>
      <c r="LA303" s="993"/>
      <c r="LB303" s="993"/>
      <c r="LC303" s="993"/>
      <c r="LD303" s="993"/>
      <c r="LE303" s="1456">
        <v>1</v>
      </c>
      <c r="LF303" s="1363" t="s">
        <v>2085</v>
      </c>
      <c r="LG303" s="1363">
        <v>5</v>
      </c>
      <c r="LH303" s="1363" t="s">
        <v>2085</v>
      </c>
      <c r="LI303" s="1364">
        <v>245.3</v>
      </c>
      <c r="LJ303" s="1364">
        <v>3.2</v>
      </c>
      <c r="LK303" s="1364" t="s">
        <v>2085</v>
      </c>
      <c r="LL303" s="1364" t="s">
        <v>2085</v>
      </c>
      <c r="LM303" s="1363">
        <v>0</v>
      </c>
      <c r="LN303" s="1364">
        <v>23.7</v>
      </c>
      <c r="LO303" s="1363" t="s">
        <v>484</v>
      </c>
      <c r="LP303" s="1363" t="s">
        <v>484</v>
      </c>
      <c r="LQ303" s="1364">
        <v>7.2</v>
      </c>
      <c r="LR303" s="1363"/>
      <c r="LS303" s="1363" t="s">
        <v>484</v>
      </c>
      <c r="LT303" s="1364">
        <v>9.8000000000000007</v>
      </c>
      <c r="LU303" s="1364">
        <v>11.3</v>
      </c>
      <c r="LV303" s="1364">
        <v>2.1</v>
      </c>
      <c r="LW303" s="1363" t="s">
        <v>484</v>
      </c>
      <c r="LX303" s="1363" t="s">
        <v>2085</v>
      </c>
      <c r="LY303" s="1363" t="s">
        <v>2085</v>
      </c>
      <c r="LZ303" s="1363" t="s">
        <v>2085</v>
      </c>
    </row>
    <row r="304" spans="1:338" s="1351" customFormat="1" ht="14.45" customHeight="1">
      <c r="A304" s="209">
        <v>151</v>
      </c>
      <c r="B304" s="209">
        <f>COUNTIFS($D$3:D304,D304,$F$3:F304,F304)</f>
        <v>1</v>
      </c>
      <c r="C304" s="1338">
        <v>6632</v>
      </c>
      <c r="D304" s="532" t="s">
        <v>1971</v>
      </c>
      <c r="E304" s="164" t="s">
        <v>1972</v>
      </c>
      <c r="F304" s="1339">
        <v>495720229</v>
      </c>
      <c r="G304" s="164">
        <v>68</v>
      </c>
      <c r="H304" s="532" t="s">
        <v>1973</v>
      </c>
      <c r="I304" s="1370" t="s">
        <v>1721</v>
      </c>
      <c r="J304" s="1341" t="s">
        <v>1501</v>
      </c>
      <c r="K304" s="878" t="s">
        <v>478</v>
      </c>
      <c r="L304" s="164">
        <v>6</v>
      </c>
      <c r="M304" s="164">
        <v>9</v>
      </c>
      <c r="N304" s="164"/>
      <c r="O304" s="125"/>
      <c r="P304" s="553" t="s">
        <v>479</v>
      </c>
      <c r="Q304" s="997"/>
      <c r="R304" s="997"/>
      <c r="S304" s="547" t="s">
        <v>550</v>
      </c>
      <c r="T304" s="547" t="s">
        <v>481</v>
      </c>
      <c r="U304" s="639" t="s">
        <v>482</v>
      </c>
      <c r="V304" s="547" t="s">
        <v>481</v>
      </c>
      <c r="W304" s="640" t="s">
        <v>483</v>
      </c>
      <c r="X304" s="547" t="s">
        <v>481</v>
      </c>
      <c r="Y304" s="547" t="s">
        <v>653</v>
      </c>
      <c r="Z304" s="415"/>
      <c r="AA304" s="125"/>
      <c r="AB304" s="301">
        <v>1088</v>
      </c>
      <c r="AC304" s="994"/>
      <c r="AD304" s="994"/>
      <c r="AE304" s="994"/>
      <c r="AF304" s="994"/>
      <c r="AG304" s="1017" t="s">
        <v>1965</v>
      </c>
      <c r="AH304" s="1009"/>
      <c r="AI304" s="122">
        <v>25</v>
      </c>
      <c r="AJ304" s="122">
        <v>81.099999999999994</v>
      </c>
      <c r="AK304" s="134">
        <v>20.274999999999999</v>
      </c>
      <c r="AL304" s="122">
        <v>27881</v>
      </c>
      <c r="AM304" s="135">
        <v>18.587333333333333</v>
      </c>
      <c r="AN304" s="122">
        <v>4</v>
      </c>
      <c r="AO304" s="1024">
        <v>52.1</v>
      </c>
      <c r="AP304" s="137">
        <v>32.9</v>
      </c>
      <c r="AQ304" s="138">
        <v>12.2</v>
      </c>
      <c r="AR304" s="139">
        <f t="shared" si="153"/>
        <v>97.2</v>
      </c>
      <c r="AS304" s="140">
        <f t="shared" si="154"/>
        <v>1.5835866261398177</v>
      </c>
      <c r="AT304" s="141">
        <f t="shared" si="155"/>
        <v>19.319756838905775</v>
      </c>
      <c r="AU304" s="142">
        <f t="shared" si="156"/>
        <v>1.1552106430155213</v>
      </c>
      <c r="AV304" s="143">
        <v>49.295000000000002</v>
      </c>
      <c r="AW304" s="143">
        <f t="shared" si="162"/>
        <v>94.616122840690977</v>
      </c>
      <c r="AX304" s="144">
        <v>0.2</v>
      </c>
      <c r="AY304" s="145">
        <f>AX304*100/AO304</f>
        <v>0.38387715930902111</v>
      </c>
      <c r="AZ304" s="149" t="s">
        <v>487</v>
      </c>
      <c r="BA304" s="146" t="s">
        <v>487</v>
      </c>
      <c r="BB304" s="147">
        <v>0.18</v>
      </c>
      <c r="BC304" s="148"/>
      <c r="BD304" s="153"/>
      <c r="BE304" s="122"/>
      <c r="BF304" s="122"/>
      <c r="BG304" s="145"/>
      <c r="BH304" s="122"/>
      <c r="BI304" s="147"/>
      <c r="BJ304" s="149">
        <v>50</v>
      </c>
      <c r="BK304" s="149">
        <v>49.9</v>
      </c>
      <c r="BL304" s="150">
        <v>1.0020040080160322</v>
      </c>
      <c r="BM304" s="151" t="s">
        <v>487</v>
      </c>
      <c r="BN304" s="122" t="s">
        <v>487</v>
      </c>
      <c r="BO304" s="149" t="s">
        <v>487</v>
      </c>
      <c r="BP304" s="143">
        <v>40.25</v>
      </c>
      <c r="BQ304" s="234">
        <v>76.5</v>
      </c>
      <c r="BR304" s="152"/>
      <c r="BS304" s="153">
        <f>BX304+BZ304</f>
        <v>45.6</v>
      </c>
      <c r="BT304" s="289">
        <v>93.4</v>
      </c>
      <c r="BU304" s="152"/>
      <c r="BV304" s="289">
        <v>1.9000000000000021</v>
      </c>
      <c r="BW304" s="1052">
        <v>25.6</v>
      </c>
      <c r="BX304" s="289">
        <v>14.9</v>
      </c>
      <c r="BY304" s="289">
        <v>3.8</v>
      </c>
      <c r="BZ304" s="289">
        <v>30.7</v>
      </c>
      <c r="CA304" s="289">
        <v>7.9</v>
      </c>
      <c r="CB304" s="289">
        <v>47.1</v>
      </c>
      <c r="CC304" s="289">
        <v>12</v>
      </c>
      <c r="CD304" s="289">
        <v>0.3</v>
      </c>
      <c r="CE304" s="151"/>
      <c r="CF304" s="151"/>
      <c r="CG304" s="151"/>
      <c r="CH304" s="151"/>
      <c r="CI304" s="151"/>
      <c r="CJ304" s="151"/>
      <c r="CK304" s="151"/>
      <c r="CL304" s="143">
        <f>BX304/BZ304</f>
        <v>0.48534201954397399</v>
      </c>
      <c r="CM304" s="145"/>
      <c r="CN304" s="145"/>
      <c r="CO304" s="145"/>
      <c r="CP304" s="153"/>
      <c r="CQ304" s="122"/>
      <c r="CR304" s="122"/>
      <c r="CS304" s="122"/>
      <c r="CT304" s="145"/>
      <c r="CU304" s="236"/>
      <c r="CV304" s="236"/>
      <c r="CW304" s="145"/>
      <c r="CX304" s="145"/>
      <c r="CY304" s="149"/>
      <c r="CZ304" s="145"/>
      <c r="DA304" s="149">
        <v>4</v>
      </c>
      <c r="DB304" s="158" t="s">
        <v>301</v>
      </c>
      <c r="DC304" s="159"/>
      <c r="DD304" s="159"/>
      <c r="DE304" s="1066"/>
      <c r="DF304" s="1066"/>
      <c r="DG304" s="1066"/>
      <c r="DH304" s="1066"/>
      <c r="DI304" s="1356" t="s">
        <v>515</v>
      </c>
      <c r="DJ304" s="1372" t="s">
        <v>1965</v>
      </c>
      <c r="DK304" s="162">
        <v>1</v>
      </c>
      <c r="DL304" s="163" t="s">
        <v>1568</v>
      </c>
      <c r="DM304" s="163" t="s">
        <v>1717</v>
      </c>
      <c r="DN304" s="166" t="s">
        <v>618</v>
      </c>
      <c r="DO304" s="163">
        <v>1</v>
      </c>
      <c r="DP304" s="1344">
        <v>35674</v>
      </c>
      <c r="DQ304" s="163">
        <v>0</v>
      </c>
      <c r="DR304" s="165">
        <v>88.7</v>
      </c>
      <c r="DS304" s="125">
        <v>6.4</v>
      </c>
      <c r="DT304" s="125">
        <v>1088</v>
      </c>
      <c r="DU304" s="125">
        <v>0.63600000000000001</v>
      </c>
      <c r="DV304" s="125">
        <v>0.36399999999999999</v>
      </c>
      <c r="DW304" s="125" t="s">
        <v>490</v>
      </c>
      <c r="DX304" s="125" t="s">
        <v>490</v>
      </c>
      <c r="DY304" s="125" t="s">
        <v>490</v>
      </c>
      <c r="DZ304" s="125" t="s">
        <v>490</v>
      </c>
      <c r="EA304" s="125">
        <v>0</v>
      </c>
      <c r="EB304" s="122"/>
      <c r="EC304" s="163">
        <v>4</v>
      </c>
      <c r="ED304" s="163">
        <v>9</v>
      </c>
      <c r="EE304" s="166">
        <v>6</v>
      </c>
      <c r="EF304" s="163">
        <v>10</v>
      </c>
      <c r="EG304" s="163">
        <v>3</v>
      </c>
      <c r="EH304" s="163">
        <v>0</v>
      </c>
      <c r="EI304" s="163">
        <v>160</v>
      </c>
      <c r="EJ304" s="163">
        <v>102</v>
      </c>
      <c r="EK304" s="167">
        <f t="shared" si="165"/>
        <v>39.84375</v>
      </c>
      <c r="EL304" s="163">
        <v>3</v>
      </c>
      <c r="EM304" s="1345">
        <v>42893</v>
      </c>
      <c r="EN304" s="169" t="s">
        <v>490</v>
      </c>
      <c r="EO304" s="163" t="s">
        <v>490</v>
      </c>
      <c r="EP304" s="163" t="s">
        <v>490</v>
      </c>
      <c r="EQ304" s="1344" t="s">
        <v>490</v>
      </c>
      <c r="ER304" s="1108">
        <v>6632</v>
      </c>
      <c r="ES304" s="125"/>
      <c r="ET304" s="125"/>
      <c r="EU304" s="125"/>
      <c r="EV304" s="125"/>
      <c r="EW304" s="414"/>
      <c r="EX304" s="642"/>
      <c r="EY304" s="643"/>
      <c r="EZ304" s="165"/>
      <c r="FA304" s="125"/>
      <c r="FB304" s="125"/>
      <c r="FC304" s="125"/>
      <c r="FD304" s="398"/>
      <c r="FE304" s="185"/>
      <c r="FF304" s="185"/>
      <c r="FG304" s="644"/>
      <c r="FH304" s="614"/>
      <c r="FI304" s="1113"/>
      <c r="FJ304" s="939">
        <v>1088</v>
      </c>
      <c r="FK304" s="1017" t="s">
        <v>1965</v>
      </c>
      <c r="FL304" s="133"/>
      <c r="FM304" s="122"/>
      <c r="FN304" s="171"/>
      <c r="FO304" s="133"/>
      <c r="FP304" s="172"/>
      <c r="FQ304" s="173">
        <f>DT304/1000</f>
        <v>1.0880000000000001</v>
      </c>
      <c r="FR304" s="133"/>
      <c r="FS304" s="133"/>
      <c r="FT304" s="175"/>
      <c r="FU304" s="175"/>
      <c r="FV304" s="175"/>
      <c r="FW304" s="125"/>
      <c r="FX304" s="125"/>
      <c r="FY304" s="125"/>
      <c r="FZ304" s="175"/>
      <c r="GA304" s="175"/>
      <c r="GB304" s="175"/>
      <c r="GC304" s="175"/>
      <c r="GD304" s="125"/>
      <c r="GE304" s="175"/>
      <c r="GF304" s="175"/>
      <c r="GG304" s="125"/>
      <c r="GH304" s="175"/>
      <c r="GI304" s="175"/>
      <c r="GJ304" s="1346">
        <f t="shared" si="161"/>
        <v>0</v>
      </c>
      <c r="GK304" s="1306">
        <v>42893</v>
      </c>
      <c r="GL304" s="1347" t="s">
        <v>1958</v>
      </c>
      <c r="GM304" s="1348"/>
      <c r="GN304" s="1147"/>
      <c r="GO304" s="125"/>
      <c r="GP304" s="125"/>
      <c r="GQ304" s="125"/>
      <c r="GR304" s="991"/>
      <c r="GS304" s="991"/>
      <c r="GT304" s="991"/>
      <c r="GU304" s="133"/>
      <c r="GV304" s="125"/>
      <c r="GW304" s="125"/>
      <c r="GX304" s="125"/>
      <c r="GY304" s="125"/>
      <c r="GZ304" s="125"/>
      <c r="HA304" s="125"/>
      <c r="HB304" s="125"/>
      <c r="HC304" s="125"/>
      <c r="HD304" s="125"/>
      <c r="HE304" s="125"/>
      <c r="HF304" s="125"/>
      <c r="HG304" s="125"/>
      <c r="HH304" s="125"/>
      <c r="HI304" s="991"/>
      <c r="HJ304" s="991"/>
      <c r="HK304" s="991"/>
      <c r="HL304" s="991"/>
      <c r="HM304" s="991"/>
      <c r="HN304" s="991"/>
      <c r="HO304" s="1022"/>
      <c r="HP304" s="1022"/>
      <c r="HQ304" s="991"/>
      <c r="HR304" s="991"/>
      <c r="HS304" s="991"/>
      <c r="HT304" s="991"/>
      <c r="HU304" s="991"/>
      <c r="HV304" s="991"/>
      <c r="HW304" s="991"/>
      <c r="HX304" s="991"/>
      <c r="HY304" s="991"/>
      <c r="HZ304" s="991"/>
      <c r="IA304" s="991"/>
      <c r="IB304" s="1022"/>
      <c r="IC304" s="991"/>
      <c r="ID304" s="991"/>
      <c r="IE304" s="991"/>
      <c r="IF304" s="991"/>
      <c r="IG304" s="991"/>
      <c r="IH304" s="991"/>
      <c r="II304" s="991"/>
      <c r="IJ304" s="991"/>
      <c r="IK304" s="1022"/>
      <c r="IL304" s="991"/>
      <c r="IM304" s="991"/>
      <c r="IN304" s="1022"/>
      <c r="IO304" s="991"/>
      <c r="IP304" s="991"/>
      <c r="IQ304" s="991"/>
      <c r="IR304" s="991"/>
      <c r="IS304" s="991"/>
      <c r="IT304" s="1022"/>
      <c r="IU304" s="991"/>
      <c r="IV304" s="991"/>
      <c r="IW304" s="991"/>
      <c r="IX304" s="991"/>
      <c r="IY304" s="991"/>
      <c r="IZ304" s="991"/>
      <c r="JA304" s="991"/>
      <c r="JB304" s="991"/>
      <c r="JC304" s="991"/>
      <c r="JD304" s="991"/>
      <c r="JE304" s="991"/>
      <c r="JF304" s="991"/>
      <c r="JG304" s="164" t="s">
        <v>2059</v>
      </c>
      <c r="JH304" s="164" t="s">
        <v>2142</v>
      </c>
      <c r="JI304" s="164">
        <v>1.2</v>
      </c>
      <c r="JJ304" s="993"/>
      <c r="JK304" s="993"/>
      <c r="JL304" s="993"/>
      <c r="JM304" s="993"/>
      <c r="JN304" s="993"/>
      <c r="JO304" s="993"/>
      <c r="JP304" s="993"/>
      <c r="JQ304" s="993"/>
      <c r="JR304" s="993"/>
      <c r="JS304" s="993"/>
      <c r="JT304" s="993"/>
      <c r="JU304" s="993"/>
      <c r="JV304" s="993"/>
      <c r="JW304" s="993"/>
      <c r="JX304" s="993"/>
      <c r="JY304" s="993"/>
      <c r="JZ304" s="993"/>
      <c r="KA304" s="993"/>
      <c r="KB304" s="993"/>
      <c r="KC304" s="993"/>
      <c r="KD304" s="993"/>
      <c r="KE304" s="993"/>
      <c r="KF304" s="993"/>
      <c r="KG304" s="993"/>
      <c r="KH304" s="993"/>
      <c r="KI304" s="993"/>
      <c r="KJ304" s="993"/>
      <c r="KK304" s="993"/>
      <c r="KL304" s="993"/>
      <c r="KM304" s="993"/>
      <c r="KN304" s="993"/>
      <c r="KO304" s="993"/>
      <c r="KP304" s="993"/>
      <c r="KQ304" s="993"/>
      <c r="KR304" s="993"/>
      <c r="KS304" s="993"/>
      <c r="KT304" s="993"/>
      <c r="KU304" s="993"/>
      <c r="KV304" s="993"/>
      <c r="KW304" s="993"/>
      <c r="KX304" s="993"/>
      <c r="KY304" s="993"/>
      <c r="KZ304" s="993"/>
      <c r="LA304" s="993"/>
      <c r="LB304" s="993"/>
      <c r="LC304" s="993"/>
      <c r="LD304" s="993"/>
      <c r="LE304" s="164">
        <v>3</v>
      </c>
      <c r="LF304" s="878" t="s">
        <v>484</v>
      </c>
      <c r="LG304" s="878" t="s">
        <v>484</v>
      </c>
      <c r="LH304" s="878" t="s">
        <v>2085</v>
      </c>
      <c r="LI304" s="878" t="s">
        <v>2107</v>
      </c>
      <c r="LJ304" s="878" t="s">
        <v>2085</v>
      </c>
      <c r="LK304" s="878" t="s">
        <v>2085</v>
      </c>
      <c r="LL304" s="878" t="s">
        <v>484</v>
      </c>
      <c r="LM304" s="1459">
        <v>20</v>
      </c>
      <c r="LN304" s="878" t="s">
        <v>2085</v>
      </c>
      <c r="LO304" s="878"/>
      <c r="LP304" s="878"/>
      <c r="LQ304" s="878"/>
      <c r="LR304" s="878"/>
      <c r="LS304" s="878"/>
      <c r="LT304" s="878">
        <v>3</v>
      </c>
      <c r="LU304" s="878"/>
      <c r="LV304" s="878"/>
      <c r="LW304" s="878" t="s">
        <v>567</v>
      </c>
      <c r="LX304" s="878" t="s">
        <v>2085</v>
      </c>
      <c r="LY304" s="878" t="s">
        <v>2085</v>
      </c>
      <c r="LZ304" s="878" t="s">
        <v>2085</v>
      </c>
    </row>
    <row r="305" spans="1:338" s="1351" customFormat="1" ht="14.45" customHeight="1">
      <c r="A305" s="209">
        <v>225</v>
      </c>
      <c r="B305" s="209">
        <f>COUNTIFS($D$3:D305,D305,$F$3:F305,F305)</f>
        <v>1</v>
      </c>
      <c r="C305" s="1338">
        <v>7090</v>
      </c>
      <c r="D305" s="532" t="s">
        <v>2001</v>
      </c>
      <c r="E305" s="164" t="s">
        <v>649</v>
      </c>
      <c r="F305" s="1339">
        <v>500814076</v>
      </c>
      <c r="G305" s="164">
        <v>67</v>
      </c>
      <c r="H305" s="532" t="s">
        <v>1285</v>
      </c>
      <c r="I305" s="1370" t="s">
        <v>2002</v>
      </c>
      <c r="J305" s="1341" t="s">
        <v>1501</v>
      </c>
      <c r="K305" s="878" t="s">
        <v>478</v>
      </c>
      <c r="L305" s="164">
        <v>6</v>
      </c>
      <c r="M305" s="164">
        <v>2</v>
      </c>
      <c r="N305" s="164"/>
      <c r="O305" s="125"/>
      <c r="P305" s="553" t="s">
        <v>673</v>
      </c>
      <c r="Q305" s="997"/>
      <c r="R305" s="997"/>
      <c r="S305" s="530" t="s">
        <v>550</v>
      </c>
      <c r="T305" s="573" t="s">
        <v>481</v>
      </c>
      <c r="U305" s="574" t="s">
        <v>660</v>
      </c>
      <c r="V305" s="530" t="s">
        <v>481</v>
      </c>
      <c r="W305" s="575" t="s">
        <v>483</v>
      </c>
      <c r="X305" s="530" t="s">
        <v>484</v>
      </c>
      <c r="Y305" s="530" t="s">
        <v>653</v>
      </c>
      <c r="Z305" s="577"/>
      <c r="AA305" s="578"/>
      <c r="AB305" s="301">
        <v>114</v>
      </c>
      <c r="AC305" s="994"/>
      <c r="AD305" s="994"/>
      <c r="AE305" s="994"/>
      <c r="AF305" s="994"/>
      <c r="AG305" s="1154" t="s">
        <v>1756</v>
      </c>
      <c r="AH305" s="133"/>
      <c r="AI305" s="122">
        <v>1.76</v>
      </c>
      <c r="AJ305" s="122">
        <v>73.7</v>
      </c>
      <c r="AK305" s="134">
        <v>1.2971200000000003</v>
      </c>
      <c r="AL305" s="122">
        <v>1643</v>
      </c>
      <c r="AM305" s="135">
        <v>1.0953333333333333</v>
      </c>
      <c r="AN305" s="122">
        <v>4</v>
      </c>
      <c r="AO305" s="1024">
        <v>31.8</v>
      </c>
      <c r="AP305" s="137">
        <v>9.86</v>
      </c>
      <c r="AQ305" s="138">
        <v>54.9</v>
      </c>
      <c r="AR305" s="139">
        <f t="shared" si="153"/>
        <v>96.56</v>
      </c>
      <c r="AS305" s="140">
        <f t="shared" si="154"/>
        <v>3.2251521298174444</v>
      </c>
      <c r="AT305" s="141">
        <f t="shared" si="155"/>
        <v>177.0608519269777</v>
      </c>
      <c r="AU305" s="142">
        <f t="shared" si="156"/>
        <v>0.49104385423100688</v>
      </c>
      <c r="AV305" s="143">
        <v>28.01</v>
      </c>
      <c r="AW305" s="143">
        <f t="shared" si="162"/>
        <v>88.081761006289312</v>
      </c>
      <c r="AX305" s="144">
        <v>2.2000000000000002</v>
      </c>
      <c r="AY305" s="145">
        <f>AX305*100/AO305</f>
        <v>6.918238993710693</v>
      </c>
      <c r="AZ305" s="149" t="s">
        <v>487</v>
      </c>
      <c r="BA305" s="204">
        <v>4.6800000000000006</v>
      </c>
      <c r="BB305" s="910">
        <v>0.2</v>
      </c>
      <c r="BC305" s="148"/>
      <c r="BD305" s="153"/>
      <c r="BE305" s="122"/>
      <c r="BF305" s="122"/>
      <c r="BG305" s="145"/>
      <c r="BH305" s="122"/>
      <c r="BI305" s="234">
        <v>0</v>
      </c>
      <c r="BJ305" s="143">
        <v>62.9</v>
      </c>
      <c r="BK305" s="143">
        <v>35.9</v>
      </c>
      <c r="BL305" s="150">
        <v>1.7521739130434781</v>
      </c>
      <c r="BM305" s="151" t="s">
        <v>487</v>
      </c>
      <c r="BN305" s="122" t="s">
        <v>487</v>
      </c>
      <c r="BO305" s="149" t="s">
        <v>487</v>
      </c>
      <c r="BP305" s="152">
        <v>58.999999999999993</v>
      </c>
      <c r="BQ305" s="307">
        <v>62</v>
      </c>
      <c r="BR305" s="218">
        <v>257142.85714285716</v>
      </c>
      <c r="BS305" s="152" t="s">
        <v>487</v>
      </c>
      <c r="BT305" s="152" t="s">
        <v>487</v>
      </c>
      <c r="BU305" s="218"/>
      <c r="BV305" s="152" t="s">
        <v>487</v>
      </c>
      <c r="BW305" s="1039" t="s">
        <v>487</v>
      </c>
      <c r="BX305" s="152" t="s">
        <v>487</v>
      </c>
      <c r="BY305" s="145" t="s">
        <v>487</v>
      </c>
      <c r="BZ305" s="152" t="s">
        <v>487</v>
      </c>
      <c r="CA305" s="145" t="s">
        <v>487</v>
      </c>
      <c r="CB305" s="152" t="s">
        <v>487</v>
      </c>
      <c r="CC305" s="145" t="s">
        <v>487</v>
      </c>
      <c r="CD305" s="208"/>
      <c r="CE305" s="264" t="s">
        <v>487</v>
      </c>
      <c r="CF305" s="265"/>
      <c r="CG305" s="264" t="s">
        <v>487</v>
      </c>
      <c r="CH305" s="265"/>
      <c r="CI305" s="264" t="s">
        <v>487</v>
      </c>
      <c r="CJ305" s="264" t="s">
        <v>487</v>
      </c>
      <c r="CK305" s="265"/>
      <c r="CL305" s="122"/>
      <c r="CM305" s="145"/>
      <c r="CN305" s="145"/>
      <c r="CO305" s="145"/>
      <c r="CP305" s="153"/>
      <c r="CQ305" s="122"/>
      <c r="CR305" s="122"/>
      <c r="CS305" s="122"/>
      <c r="CT305" s="145"/>
      <c r="CU305" s="236"/>
      <c r="CV305" s="236"/>
      <c r="CW305" s="145"/>
      <c r="CX305" s="145"/>
      <c r="CY305" s="158"/>
      <c r="CZ305" s="145"/>
      <c r="DA305" s="158">
        <v>4</v>
      </c>
      <c r="DB305" s="149" t="s">
        <v>1237</v>
      </c>
      <c r="DC305" s="159"/>
      <c r="DD305" s="159"/>
      <c r="DE305" s="1066">
        <v>385.52161720000049</v>
      </c>
      <c r="DF305" s="1066">
        <v>120.23788671999998</v>
      </c>
      <c r="DG305" s="1066">
        <v>0</v>
      </c>
      <c r="DH305" s="1066">
        <v>0</v>
      </c>
      <c r="DI305" s="1342" t="s">
        <v>489</v>
      </c>
      <c r="DJ305" s="1343" t="s">
        <v>1756</v>
      </c>
      <c r="DK305" s="162">
        <v>2</v>
      </c>
      <c r="DL305" s="163" t="s">
        <v>476</v>
      </c>
      <c r="DM305" s="163" t="s">
        <v>1780</v>
      </c>
      <c r="DN305" s="166" t="s">
        <v>686</v>
      </c>
      <c r="DO305" s="163">
        <v>1</v>
      </c>
      <c r="DP305" s="1344">
        <v>41560</v>
      </c>
      <c r="DQ305" s="163">
        <v>1</v>
      </c>
      <c r="DR305" s="165">
        <v>173.7</v>
      </c>
      <c r="DS305" s="125" t="s">
        <v>490</v>
      </c>
      <c r="DT305" s="125" t="s">
        <v>490</v>
      </c>
      <c r="DU305" s="125" t="s">
        <v>490</v>
      </c>
      <c r="DV305" s="125" t="s">
        <v>490</v>
      </c>
      <c r="DW305" s="125" t="s">
        <v>490</v>
      </c>
      <c r="DX305" s="125" t="s">
        <v>490</v>
      </c>
      <c r="DY305" s="125" t="s">
        <v>490</v>
      </c>
      <c r="DZ305" s="125" t="s">
        <v>490</v>
      </c>
      <c r="EA305" s="125">
        <v>0</v>
      </c>
      <c r="EB305" s="122"/>
      <c r="EC305" s="163">
        <v>4</v>
      </c>
      <c r="ED305" s="163">
        <v>2</v>
      </c>
      <c r="EE305" s="166">
        <v>6</v>
      </c>
      <c r="EF305" s="163">
        <v>10</v>
      </c>
      <c r="EG305" s="163">
        <v>2</v>
      </c>
      <c r="EH305" s="163">
        <v>0</v>
      </c>
      <c r="EI305" s="163">
        <v>177</v>
      </c>
      <c r="EJ305" s="163">
        <v>117</v>
      </c>
      <c r="EK305" s="167">
        <f t="shared" si="165"/>
        <v>37.345590347601259</v>
      </c>
      <c r="EL305" s="163">
        <v>2</v>
      </c>
      <c r="EM305" s="1345">
        <v>42992</v>
      </c>
      <c r="EN305" s="163" t="s">
        <v>490</v>
      </c>
      <c r="EO305" s="163" t="s">
        <v>490</v>
      </c>
      <c r="EP305" s="163" t="s">
        <v>490</v>
      </c>
      <c r="EQ305" s="1344" t="s">
        <v>490</v>
      </c>
      <c r="ER305" s="1108">
        <v>7090</v>
      </c>
      <c r="ES305" s="578"/>
      <c r="ET305" s="578"/>
      <c r="EU305" s="578"/>
      <c r="EV305" s="578"/>
      <c r="EW305" s="596"/>
      <c r="EX305" s="597"/>
      <c r="EY305" s="598"/>
      <c r="EZ305" s="599">
        <v>50</v>
      </c>
      <c r="FA305" s="578">
        <v>126764</v>
      </c>
      <c r="FB305" s="578">
        <v>10</v>
      </c>
      <c r="FC305" s="600">
        <v>253.52800000000002</v>
      </c>
      <c r="FD305" s="601">
        <v>4.4620928000000006</v>
      </c>
      <c r="FE305" s="602"/>
      <c r="FF305" s="603"/>
      <c r="FG305" s="604">
        <v>25.54854977467075</v>
      </c>
      <c r="FH305" s="605"/>
      <c r="FI305" s="1113" t="e">
        <v>#DIV/0!</v>
      </c>
      <c r="FJ305" s="939">
        <v>114</v>
      </c>
      <c r="FK305" s="1154" t="s">
        <v>1756</v>
      </c>
      <c r="FL305" s="133"/>
      <c r="FM305" s="122">
        <v>1.76</v>
      </c>
      <c r="FN305" s="171"/>
      <c r="FO305" s="133"/>
      <c r="FP305" s="172">
        <v>1.76</v>
      </c>
      <c r="FQ305" s="213">
        <f>FD305/1000</f>
        <v>4.4620928000000002E-3</v>
      </c>
      <c r="FR305" s="133"/>
      <c r="FS305" s="133"/>
      <c r="FT305" s="175"/>
      <c r="FU305" s="175"/>
      <c r="FV305" s="175"/>
      <c r="FW305" s="125"/>
      <c r="FX305" s="125"/>
      <c r="FY305" s="125"/>
      <c r="FZ305" s="175"/>
      <c r="GA305" s="175"/>
      <c r="GB305" s="175"/>
      <c r="GC305" s="175"/>
      <c r="GD305" s="125"/>
      <c r="GE305" s="175"/>
      <c r="GF305" s="175"/>
      <c r="GG305" s="125"/>
      <c r="GH305" s="175"/>
      <c r="GI305" s="175"/>
      <c r="GJ305" s="1346">
        <f t="shared" si="161"/>
        <v>0</v>
      </c>
      <c r="GK305" s="214">
        <v>42992</v>
      </c>
      <c r="GL305" s="1347" t="s">
        <v>1958</v>
      </c>
      <c r="GM305" s="1348"/>
      <c r="GN305" s="1147"/>
      <c r="GO305" s="125"/>
      <c r="GP305" s="179">
        <v>1.0630994851239799</v>
      </c>
      <c r="GQ305" s="125"/>
      <c r="GR305" s="991"/>
      <c r="GS305" s="125"/>
      <c r="GT305" s="414"/>
      <c r="GU305" s="133"/>
      <c r="GV305" s="125"/>
      <c r="GW305" s="125"/>
      <c r="GX305" s="125"/>
      <c r="GY305" s="125"/>
      <c r="GZ305" s="125"/>
      <c r="HA305" s="125"/>
      <c r="HB305" s="125"/>
      <c r="HC305" s="125"/>
      <c r="HD305" s="125"/>
      <c r="HE305" s="125"/>
      <c r="HF305" s="125"/>
      <c r="HG305" s="125"/>
      <c r="HH305" s="125"/>
      <c r="HI305" s="991"/>
      <c r="HJ305" s="991"/>
      <c r="HK305" s="991"/>
      <c r="HL305" s="991"/>
      <c r="HM305" s="991"/>
      <c r="HN305" s="991"/>
      <c r="HO305" s="1022"/>
      <c r="HP305" s="1022"/>
      <c r="HQ305" s="991"/>
      <c r="HR305" s="991"/>
      <c r="HS305" s="991"/>
      <c r="HT305" s="991"/>
      <c r="HU305" s="991"/>
      <c r="HV305" s="991"/>
      <c r="HW305" s="991"/>
      <c r="HX305" s="991"/>
      <c r="HY305" s="991"/>
      <c r="HZ305" s="991"/>
      <c r="IA305" s="991"/>
      <c r="IB305" s="1022"/>
      <c r="IC305" s="991"/>
      <c r="ID305" s="991"/>
      <c r="IE305" s="991"/>
      <c r="IF305" s="991"/>
      <c r="IG305" s="991"/>
      <c r="IH305" s="991"/>
      <c r="II305" s="991"/>
      <c r="IJ305" s="991"/>
      <c r="IK305" s="1022"/>
      <c r="IL305" s="991"/>
      <c r="IM305" s="991"/>
      <c r="IN305" s="1022"/>
      <c r="IO305" s="991"/>
      <c r="IP305" s="991"/>
      <c r="IQ305" s="991"/>
      <c r="IR305" s="991"/>
      <c r="IS305" s="991"/>
      <c r="IT305" s="1022"/>
      <c r="IU305" s="991"/>
      <c r="IV305" s="991"/>
      <c r="IW305" s="991"/>
      <c r="IX305" s="991"/>
      <c r="IY305" s="991"/>
      <c r="IZ305" s="991"/>
      <c r="JA305" s="991"/>
      <c r="JB305" s="991"/>
      <c r="JC305" s="991"/>
      <c r="JD305" s="991"/>
      <c r="JE305" s="991"/>
      <c r="JF305" s="991"/>
      <c r="JG305" s="164" t="s">
        <v>2059</v>
      </c>
      <c r="JH305" s="164" t="s">
        <v>2150</v>
      </c>
      <c r="JI305" s="164">
        <v>1</v>
      </c>
      <c r="JJ305" s="993"/>
      <c r="JK305" s="993"/>
      <c r="JL305" s="993"/>
      <c r="JM305" s="993"/>
      <c r="JN305" s="993"/>
      <c r="JO305" s="993"/>
      <c r="JP305" s="993"/>
      <c r="JQ305" s="993"/>
      <c r="JR305" s="993"/>
      <c r="JS305" s="993"/>
      <c r="JT305" s="993"/>
      <c r="JU305" s="993"/>
      <c r="JV305" s="993"/>
      <c r="JW305" s="993"/>
      <c r="JX305" s="993"/>
      <c r="JY305" s="993"/>
      <c r="JZ305" s="993"/>
      <c r="KA305" s="993"/>
      <c r="KB305" s="993"/>
      <c r="KC305" s="993"/>
      <c r="KD305" s="993"/>
      <c r="KE305" s="993"/>
      <c r="KF305" s="993"/>
      <c r="KG305" s="993"/>
      <c r="KH305" s="993"/>
      <c r="KI305" s="993"/>
      <c r="KJ305" s="993"/>
      <c r="KK305" s="993"/>
      <c r="KL305" s="993"/>
      <c r="KM305" s="993"/>
      <c r="KN305" s="993"/>
      <c r="KO305" s="993"/>
      <c r="KP305" s="993"/>
      <c r="KQ305" s="993"/>
      <c r="KR305" s="993"/>
      <c r="KS305" s="993"/>
      <c r="KT305" s="993"/>
      <c r="KU305" s="993"/>
      <c r="KV305" s="993"/>
      <c r="KW305" s="993"/>
      <c r="KX305" s="993"/>
      <c r="KY305" s="993"/>
      <c r="KZ305" s="993"/>
      <c r="LA305" s="993"/>
      <c r="LB305" s="993"/>
      <c r="LC305" s="993"/>
      <c r="LD305" s="993"/>
      <c r="LE305" s="164">
        <v>3</v>
      </c>
      <c r="LF305" s="878" t="s">
        <v>2085</v>
      </c>
      <c r="LG305" s="878">
        <v>1</v>
      </c>
      <c r="LH305" s="878" t="s">
        <v>2085</v>
      </c>
      <c r="LI305" s="878" t="s">
        <v>2107</v>
      </c>
      <c r="LJ305" s="878" t="s">
        <v>2085</v>
      </c>
      <c r="LK305" s="878" t="s">
        <v>2085</v>
      </c>
      <c r="LL305" s="878" t="s">
        <v>484</v>
      </c>
      <c r="LM305" s="1459">
        <v>1</v>
      </c>
      <c r="LN305" s="878" t="s">
        <v>2107</v>
      </c>
      <c r="LO305" s="878"/>
      <c r="LP305" s="878"/>
      <c r="LQ305" s="878" t="s">
        <v>2085</v>
      </c>
      <c r="LR305" s="878" t="s">
        <v>2107</v>
      </c>
      <c r="LS305" s="878"/>
      <c r="LT305" s="878">
        <v>5</v>
      </c>
      <c r="LU305" s="878"/>
      <c r="LV305" s="878"/>
      <c r="LW305" s="878"/>
      <c r="LX305" s="878" t="s">
        <v>2085</v>
      </c>
      <c r="LY305" s="878" t="s">
        <v>2085</v>
      </c>
      <c r="LZ305" s="878" t="s">
        <v>2085</v>
      </c>
    </row>
    <row r="306" spans="1:338" ht="14.45" hidden="1" customHeight="1">
      <c r="A306" s="122">
        <v>128</v>
      </c>
      <c r="B306" s="122">
        <f>COUNTIFS($D$3:D306,D306,$F$3:F306,F306)</f>
        <v>1</v>
      </c>
      <c r="C306" s="268">
        <v>6476</v>
      </c>
      <c r="D306" s="398" t="s">
        <v>1618</v>
      </c>
      <c r="E306" s="125" t="s">
        <v>1967</v>
      </c>
      <c r="F306" s="187">
        <v>505320047</v>
      </c>
      <c r="G306" s="125">
        <v>67</v>
      </c>
      <c r="H306" s="398" t="s">
        <v>1968</v>
      </c>
      <c r="I306" s="572" t="s">
        <v>1969</v>
      </c>
      <c r="J306" s="861" t="s">
        <v>763</v>
      </c>
      <c r="K306" s="175" t="s">
        <v>478</v>
      </c>
      <c r="L306" s="125">
        <v>2</v>
      </c>
      <c r="M306" s="125" t="s">
        <v>1970</v>
      </c>
      <c r="N306" s="125"/>
      <c r="O306" s="125"/>
      <c r="P306" s="553"/>
      <c r="Q306" s="997"/>
      <c r="R306" s="997"/>
      <c r="S306" s="547" t="s">
        <v>550</v>
      </c>
      <c r="T306" s="547" t="s">
        <v>641</v>
      </c>
      <c r="U306" s="639" t="s">
        <v>481</v>
      </c>
      <c r="V306" s="547" t="s">
        <v>481</v>
      </c>
      <c r="W306" s="640" t="s">
        <v>481</v>
      </c>
      <c r="X306" s="547" t="s">
        <v>481</v>
      </c>
      <c r="Y306" s="547" t="s">
        <v>481</v>
      </c>
      <c r="Z306" s="415"/>
      <c r="AA306" s="125"/>
      <c r="AB306" s="301" t="s">
        <v>481</v>
      </c>
      <c r="AC306" s="994"/>
      <c r="AD306" s="994"/>
      <c r="AE306" s="994"/>
      <c r="AF306" s="994"/>
      <c r="AG306" s="1018" t="s">
        <v>1589</v>
      </c>
      <c r="AH306" s="1009"/>
      <c r="AI306" s="149" t="s">
        <v>487</v>
      </c>
      <c r="AJ306" s="149"/>
      <c r="AK306" s="134" t="s">
        <v>487</v>
      </c>
      <c r="AL306" s="149"/>
      <c r="AN306" s="122">
        <v>2</v>
      </c>
      <c r="AO306" s="1024">
        <v>70.7</v>
      </c>
      <c r="AP306" s="137">
        <v>18.600000000000001</v>
      </c>
      <c r="AQ306" s="138">
        <v>4.0999999999999996</v>
      </c>
      <c r="AR306" s="298">
        <f t="shared" si="153"/>
        <v>93.4</v>
      </c>
      <c r="AS306" s="140">
        <f t="shared" si="154"/>
        <v>3.801075268817204</v>
      </c>
      <c r="AT306" s="141">
        <f t="shared" si="155"/>
        <v>15.584408602150535</v>
      </c>
      <c r="AU306" s="142">
        <f t="shared" si="156"/>
        <v>3.1145374449339203</v>
      </c>
      <c r="AV306" s="149" t="s">
        <v>487</v>
      </c>
      <c r="AW306" s="145" t="s">
        <v>487</v>
      </c>
      <c r="AX306" s="144" t="s">
        <v>487</v>
      </c>
      <c r="AY306" s="145" t="s">
        <v>487</v>
      </c>
      <c r="AZ306" s="149" t="s">
        <v>487</v>
      </c>
      <c r="BA306" s="146" t="s">
        <v>487</v>
      </c>
      <c r="BB306" s="207" t="s">
        <v>487</v>
      </c>
      <c r="BC306" s="149"/>
      <c r="BD306" s="149"/>
      <c r="BE306" s="149"/>
      <c r="BF306" s="149"/>
      <c r="BG306" s="145"/>
      <c r="BH306" s="149"/>
      <c r="BI306" s="207" t="s">
        <v>487</v>
      </c>
      <c r="BJ306" s="149" t="s">
        <v>487</v>
      </c>
      <c r="BK306" s="149" t="s">
        <v>487</v>
      </c>
      <c r="BL306" s="149" t="s">
        <v>487</v>
      </c>
      <c r="BM306" s="149" t="s">
        <v>487</v>
      </c>
      <c r="BN306" s="122" t="s">
        <v>487</v>
      </c>
      <c r="BO306" s="152" t="s">
        <v>487</v>
      </c>
      <c r="BP306" s="145"/>
      <c r="BQ306" s="217"/>
      <c r="BR306" s="152"/>
      <c r="BS306" s="153">
        <f t="shared" ref="BS306:BS337" si="166">BX306+BZ306</f>
        <v>58.599999999999994</v>
      </c>
      <c r="BT306" s="154">
        <v>89.3</v>
      </c>
      <c r="BU306" s="152"/>
      <c r="BV306" s="289">
        <v>1.2</v>
      </c>
      <c r="BW306" s="1052">
        <v>11</v>
      </c>
      <c r="BX306" s="289">
        <v>26.7</v>
      </c>
      <c r="BY306" s="289" t="s">
        <v>487</v>
      </c>
      <c r="BZ306" s="289">
        <v>31.9</v>
      </c>
      <c r="CA306" s="289" t="s">
        <v>487</v>
      </c>
      <c r="CB306" s="289">
        <v>39.9</v>
      </c>
      <c r="CC306" s="289">
        <v>6.2</v>
      </c>
      <c r="CD306" s="289">
        <v>0.2</v>
      </c>
      <c r="CE306" s="151"/>
      <c r="CF306" s="151"/>
      <c r="CG306" s="151"/>
      <c r="CH306" s="151"/>
      <c r="CI306" s="151"/>
      <c r="CJ306" s="151"/>
      <c r="CL306" s="143">
        <f>BX306/BZ306</f>
        <v>0.8369905956112853</v>
      </c>
      <c r="CM306" s="145"/>
      <c r="CN306" s="145"/>
      <c r="CO306" s="145"/>
      <c r="CP306" s="149"/>
      <c r="CQ306" s="149"/>
      <c r="CR306" s="149"/>
      <c r="CS306" s="149"/>
      <c r="CT306" s="145"/>
      <c r="CU306" s="236"/>
      <c r="CV306" s="236"/>
      <c r="CW306" s="145"/>
      <c r="CX306" s="145"/>
      <c r="CY306" s="149"/>
      <c r="CZ306" s="145"/>
      <c r="DA306" s="149">
        <v>4</v>
      </c>
      <c r="DB306" s="158" t="s">
        <v>301</v>
      </c>
      <c r="DE306" s="308"/>
      <c r="DF306" s="308"/>
      <c r="DG306" s="308"/>
      <c r="DH306" s="308"/>
      <c r="DI306" s="296" t="s">
        <v>515</v>
      </c>
      <c r="DJ306" s="935" t="s">
        <v>1589</v>
      </c>
      <c r="DK306" s="162">
        <v>1</v>
      </c>
      <c r="DL306" s="163" t="s">
        <v>1568</v>
      </c>
      <c r="DM306" s="163" t="s">
        <v>1780</v>
      </c>
      <c r="DN306" s="166" t="s">
        <v>618</v>
      </c>
      <c r="DO306" s="163">
        <v>1</v>
      </c>
      <c r="DP306" s="168">
        <v>38085</v>
      </c>
      <c r="DQ306" s="163">
        <v>0</v>
      </c>
      <c r="DR306" s="165">
        <v>1.1000000000000001</v>
      </c>
      <c r="DS306" s="125">
        <v>2.2999999999999998</v>
      </c>
      <c r="DT306" s="125" t="s">
        <v>490</v>
      </c>
      <c r="DU306" s="125" t="s">
        <v>490</v>
      </c>
      <c r="DV306" s="125" t="s">
        <v>490</v>
      </c>
      <c r="DW306" s="125" t="s">
        <v>490</v>
      </c>
      <c r="DX306" s="125" t="s">
        <v>490</v>
      </c>
      <c r="DY306" s="125" t="s">
        <v>490</v>
      </c>
      <c r="DZ306" s="125" t="s">
        <v>490</v>
      </c>
      <c r="EA306" s="125">
        <v>0</v>
      </c>
      <c r="EC306" s="163">
        <v>4</v>
      </c>
      <c r="ED306" s="163" t="s">
        <v>1970</v>
      </c>
      <c r="EE306" s="166">
        <v>2</v>
      </c>
      <c r="EF306" s="163">
        <v>10</v>
      </c>
      <c r="EG306" s="163">
        <v>3</v>
      </c>
      <c r="EH306" s="163">
        <v>0</v>
      </c>
      <c r="EI306" s="163">
        <v>162</v>
      </c>
      <c r="EJ306" s="163">
        <v>78</v>
      </c>
      <c r="EK306" s="167">
        <f t="shared" si="165"/>
        <v>29.721079103795152</v>
      </c>
      <c r="EL306" s="163">
        <v>3</v>
      </c>
      <c r="EM306" s="1302">
        <v>42864</v>
      </c>
      <c r="EN306" s="169" t="s">
        <v>490</v>
      </c>
      <c r="EO306" s="163" t="s">
        <v>490</v>
      </c>
      <c r="EP306" s="163" t="s">
        <v>490</v>
      </c>
      <c r="EQ306" s="168" t="s">
        <v>490</v>
      </c>
      <c r="ER306" s="1108">
        <v>6476</v>
      </c>
      <c r="ES306" s="125"/>
      <c r="ET306" s="125"/>
      <c r="EU306" s="125"/>
      <c r="EV306" s="125"/>
      <c r="EW306" s="414"/>
      <c r="EX306" s="642"/>
      <c r="EY306" s="643"/>
      <c r="EZ306" s="165"/>
      <c r="FA306" s="125"/>
      <c r="FB306" s="125"/>
      <c r="FC306" s="125"/>
      <c r="FD306" s="398"/>
      <c r="FE306" s="185"/>
      <c r="FF306" s="185"/>
      <c r="FG306" s="644"/>
      <c r="FH306" s="614"/>
      <c r="FI306" s="1113"/>
      <c r="FJ306" s="939" t="s">
        <v>481</v>
      </c>
      <c r="FK306" s="1125"/>
      <c r="FL306" s="133"/>
      <c r="FM306" s="122"/>
      <c r="FP306" s="172"/>
      <c r="FQ306" s="366" t="s">
        <v>487</v>
      </c>
      <c r="FR306" s="133"/>
      <c r="FS306" s="133"/>
      <c r="GF306" s="175"/>
      <c r="GJ306" s="1314">
        <f t="shared" si="161"/>
        <v>0</v>
      </c>
      <c r="GK306" s="1306">
        <v>42865</v>
      </c>
      <c r="GL306" s="1315" t="s">
        <v>1958</v>
      </c>
      <c r="GM306" s="177"/>
      <c r="GN306" s="1147"/>
      <c r="GR306" s="991"/>
      <c r="GS306" s="991"/>
      <c r="GT306" s="991"/>
      <c r="HI306" s="991"/>
      <c r="HJ306" s="991"/>
      <c r="HK306" s="991"/>
      <c r="HL306" s="991"/>
      <c r="HM306" s="991"/>
      <c r="HN306" s="991"/>
      <c r="HO306" s="1022"/>
      <c r="HP306" s="1022"/>
      <c r="HQ306" s="991"/>
      <c r="HR306" s="991"/>
      <c r="HS306" s="991"/>
      <c r="HT306" s="991"/>
      <c r="HU306" s="991"/>
      <c r="HV306" s="991"/>
      <c r="HW306" s="991"/>
      <c r="HX306" s="991"/>
      <c r="HY306" s="991"/>
      <c r="HZ306" s="991"/>
      <c r="IA306" s="991"/>
      <c r="IB306" s="1022"/>
      <c r="IC306" s="991"/>
      <c r="ID306" s="991"/>
      <c r="IE306" s="991"/>
      <c r="IF306" s="991"/>
      <c r="IG306" s="1022"/>
      <c r="IH306" s="991"/>
      <c r="II306" s="991"/>
      <c r="IJ306" s="991"/>
      <c r="IK306" s="1022"/>
      <c r="IL306" s="991"/>
      <c r="IM306" s="991"/>
      <c r="IN306" s="1022"/>
      <c r="IO306" s="991"/>
      <c r="IP306" s="991"/>
      <c r="IQ306" s="991"/>
      <c r="IR306" s="991"/>
      <c r="IS306" s="991"/>
      <c r="IT306" s="1022"/>
      <c r="IU306" s="991"/>
      <c r="IV306" s="991"/>
      <c r="IW306" s="991"/>
      <c r="IX306" s="991"/>
      <c r="IY306" s="991"/>
      <c r="IZ306" s="991"/>
      <c r="JA306" s="991"/>
      <c r="JB306" s="991"/>
      <c r="JC306" s="991"/>
      <c r="JD306" s="991"/>
      <c r="JE306" s="991"/>
      <c r="JF306" s="991"/>
      <c r="JG306" s="125"/>
      <c r="JH306" s="125"/>
      <c r="JI306" s="125"/>
      <c r="JJ306" s="993"/>
      <c r="JK306" s="993"/>
      <c r="JL306" s="993"/>
      <c r="JM306" s="993"/>
      <c r="JN306" s="993"/>
      <c r="JO306" s="993"/>
      <c r="JP306" s="993"/>
      <c r="JQ306" s="993"/>
      <c r="JR306" s="993"/>
      <c r="JS306" s="993"/>
      <c r="JT306" s="993"/>
      <c r="JU306" s="993"/>
      <c r="JV306" s="993"/>
      <c r="JW306" s="993"/>
      <c r="JX306" s="993"/>
      <c r="JY306" s="993"/>
      <c r="JZ306" s="993"/>
      <c r="KA306" s="993"/>
      <c r="KB306" s="993"/>
      <c r="KC306" s="993"/>
      <c r="KD306" s="993"/>
      <c r="KE306" s="993"/>
      <c r="KF306" s="993"/>
      <c r="KG306" s="993"/>
      <c r="KH306" s="993"/>
      <c r="KI306" s="993"/>
      <c r="KJ306" s="993"/>
      <c r="KK306" s="993"/>
      <c r="KL306" s="993"/>
      <c r="KM306" s="993"/>
      <c r="KN306" s="993"/>
      <c r="KO306" s="993"/>
      <c r="KP306" s="993"/>
      <c r="KQ306" s="993"/>
      <c r="KR306" s="993"/>
      <c r="KS306" s="993"/>
      <c r="KT306" s="993"/>
      <c r="KU306" s="993"/>
      <c r="KV306" s="993"/>
      <c r="KW306" s="993"/>
      <c r="KX306" s="993"/>
      <c r="KY306" s="993"/>
      <c r="KZ306" s="993"/>
      <c r="LA306" s="993"/>
      <c r="LB306" s="993"/>
      <c r="LC306" s="993"/>
      <c r="LD306" s="993"/>
      <c r="LE306" s="125"/>
      <c r="LF306" s="175"/>
      <c r="LG306" s="175"/>
      <c r="LH306" s="175"/>
      <c r="LI306" s="175"/>
      <c r="LJ306" s="175"/>
      <c r="LK306" s="175"/>
      <c r="LL306" s="175"/>
      <c r="LM306" s="175"/>
      <c r="LN306" s="175"/>
      <c r="LO306" s="175"/>
      <c r="LP306" s="175"/>
      <c r="LQ306" s="175"/>
      <c r="LR306" s="175"/>
      <c r="LS306" s="175"/>
      <c r="LT306" s="175"/>
      <c r="LU306" s="175"/>
      <c r="LV306" s="175"/>
      <c r="LW306" s="175"/>
      <c r="LX306" s="175"/>
      <c r="LY306" s="183"/>
      <c r="LZ306" s="183"/>
    </row>
    <row r="307" spans="1:338" s="1351" customFormat="1" ht="14.45" customHeight="1">
      <c r="A307" s="209">
        <v>173</v>
      </c>
      <c r="B307" s="209">
        <f>COUNTIFS($D$3:D307,D307,$F$3:F307,F307)</f>
        <v>1</v>
      </c>
      <c r="C307" s="1338">
        <v>6771</v>
      </c>
      <c r="D307" s="532" t="s">
        <v>1987</v>
      </c>
      <c r="E307" s="164" t="s">
        <v>1988</v>
      </c>
      <c r="F307" s="1339">
        <v>506006030</v>
      </c>
      <c r="G307" s="164">
        <v>67</v>
      </c>
      <c r="H307" s="532" t="s">
        <v>1989</v>
      </c>
      <c r="I307" s="1370" t="s">
        <v>1766</v>
      </c>
      <c r="J307" s="1341" t="s">
        <v>1501</v>
      </c>
      <c r="K307" s="878" t="s">
        <v>1990</v>
      </c>
      <c r="L307" s="164">
        <v>2</v>
      </c>
      <c r="M307" s="164" t="s">
        <v>881</v>
      </c>
      <c r="N307" s="164"/>
      <c r="O307" s="125"/>
      <c r="P307" s="553" t="s">
        <v>1991</v>
      </c>
      <c r="Q307" s="997"/>
      <c r="R307" s="997"/>
      <c r="S307" s="547" t="s">
        <v>550</v>
      </c>
      <c r="T307" s="547" t="s">
        <v>481</v>
      </c>
      <c r="U307" s="639" t="s">
        <v>482</v>
      </c>
      <c r="V307" s="547" t="s">
        <v>481</v>
      </c>
      <c r="W307" s="640" t="s">
        <v>483</v>
      </c>
      <c r="X307" s="547" t="s">
        <v>481</v>
      </c>
      <c r="Y307" s="547" t="s">
        <v>484</v>
      </c>
      <c r="Z307" s="415"/>
      <c r="AA307" s="125"/>
      <c r="AB307" s="301">
        <v>202</v>
      </c>
      <c r="AC307" s="994"/>
      <c r="AD307" s="994"/>
      <c r="AE307" s="994"/>
      <c r="AF307" s="994"/>
      <c r="AG307" s="421" t="s">
        <v>1992</v>
      </c>
      <c r="AH307" s="1009"/>
      <c r="AI307" s="122">
        <v>35.1</v>
      </c>
      <c r="AJ307" s="122">
        <v>63.5</v>
      </c>
      <c r="AK307" s="134">
        <v>22.288499999999999</v>
      </c>
      <c r="AL307" s="122">
        <v>10590</v>
      </c>
      <c r="AM307" s="135">
        <v>15.885</v>
      </c>
      <c r="AN307" s="122">
        <v>3</v>
      </c>
      <c r="AO307" s="1024">
        <v>13.2</v>
      </c>
      <c r="AP307" s="137">
        <v>18.899999999999999</v>
      </c>
      <c r="AQ307" s="138">
        <v>62.2</v>
      </c>
      <c r="AR307" s="139">
        <f t="shared" si="153"/>
        <v>94.3</v>
      </c>
      <c r="AS307" s="140">
        <f t="shared" si="154"/>
        <v>0.69841269841269837</v>
      </c>
      <c r="AT307" s="141">
        <f t="shared" si="155"/>
        <v>43.441269841269843</v>
      </c>
      <c r="AU307" s="142">
        <f t="shared" si="156"/>
        <v>0.16276202219482122</v>
      </c>
      <c r="AV307" s="143">
        <v>12.34</v>
      </c>
      <c r="AW307" s="143">
        <f>95-AY307</f>
        <v>93.484848484848484</v>
      </c>
      <c r="AX307" s="144">
        <v>0.2</v>
      </c>
      <c r="AY307" s="145">
        <f>AX307*100/AO307</f>
        <v>1.5151515151515151</v>
      </c>
      <c r="AZ307" s="149" t="s">
        <v>487</v>
      </c>
      <c r="BA307" s="146" t="s">
        <v>487</v>
      </c>
      <c r="BB307" s="205">
        <v>0.4</v>
      </c>
      <c r="BC307" s="148"/>
      <c r="BD307" s="153"/>
      <c r="BE307" s="122"/>
      <c r="BF307" s="122"/>
      <c r="BG307" s="145"/>
      <c r="BH307" s="122"/>
      <c r="BI307" s="147"/>
      <c r="BJ307" s="149">
        <v>60.4</v>
      </c>
      <c r="BK307" s="149">
        <v>38.6</v>
      </c>
      <c r="BL307" s="150">
        <v>1.5647668393782384</v>
      </c>
      <c r="BM307" s="151" t="s">
        <v>487</v>
      </c>
      <c r="BN307" s="122" t="s">
        <v>487</v>
      </c>
      <c r="BO307" s="149" t="s">
        <v>487</v>
      </c>
      <c r="BP307" s="143">
        <v>51.349999999999994</v>
      </c>
      <c r="BQ307" s="147">
        <v>65.599999999999994</v>
      </c>
      <c r="BR307" s="152"/>
      <c r="BS307" s="153">
        <f t="shared" si="166"/>
        <v>54.099999999999994</v>
      </c>
      <c r="BT307" s="154"/>
      <c r="BU307" s="152"/>
      <c r="BV307" s="154"/>
      <c r="BW307" s="1039">
        <f t="shared" ref="BW307:BW312" si="167">BY307+CA307+CC307</f>
        <v>18.408599999999996</v>
      </c>
      <c r="BX307" s="154">
        <v>19.2</v>
      </c>
      <c r="BY307" s="786">
        <f t="shared" ref="BY307:BY312" si="168">BX307*AP307/100</f>
        <v>3.6287999999999996</v>
      </c>
      <c r="BZ307" s="154">
        <v>34.9</v>
      </c>
      <c r="CA307" s="786">
        <f t="shared" ref="CA307:CA312" si="169">BZ307*AP307/100</f>
        <v>6.596099999999999</v>
      </c>
      <c r="CB307" s="154">
        <v>43.3</v>
      </c>
      <c r="CC307" s="786">
        <f t="shared" ref="CC307:CC312" si="170">CB307*AP307/100</f>
        <v>8.1836999999999982</v>
      </c>
      <c r="CD307" s="154"/>
      <c r="CE307" s="122"/>
      <c r="CF307"/>
      <c r="CG307" s="122"/>
      <c r="CH307" s="122"/>
      <c r="CI307" s="122"/>
      <c r="CJ307" s="122"/>
      <c r="CK307" s="122"/>
      <c r="CL307" s="143">
        <f>BX307/BZ307</f>
        <v>0.55014326647564471</v>
      </c>
      <c r="CM307" s="145"/>
      <c r="CN307" s="145"/>
      <c r="CO307" s="145"/>
      <c r="CP307" s="153"/>
      <c r="CQ307" s="122"/>
      <c r="CR307" s="122"/>
      <c r="CS307" s="122"/>
      <c r="CT307" s="145"/>
      <c r="CU307" s="236"/>
      <c r="CV307" s="236"/>
      <c r="CW307" s="145"/>
      <c r="CX307" s="145"/>
      <c r="CY307" s="149"/>
      <c r="CZ307" s="145"/>
      <c r="DA307" s="149">
        <v>4</v>
      </c>
      <c r="DB307" s="149" t="s">
        <v>514</v>
      </c>
      <c r="DC307" s="159"/>
      <c r="DD307" s="159"/>
      <c r="DE307" s="308"/>
      <c r="DF307" s="308"/>
      <c r="DG307" s="308"/>
      <c r="DH307" s="308"/>
      <c r="DI307" s="1342" t="s">
        <v>515</v>
      </c>
      <c r="DJ307" s="1372" t="s">
        <v>1993</v>
      </c>
      <c r="DK307" s="162">
        <v>1</v>
      </c>
      <c r="DL307" s="163" t="s">
        <v>1977</v>
      </c>
      <c r="DM307" s="163" t="s">
        <v>1780</v>
      </c>
      <c r="DN307" s="164" t="s">
        <v>516</v>
      </c>
      <c r="DO307" s="163">
        <v>1</v>
      </c>
      <c r="DP307" s="1344">
        <v>37987</v>
      </c>
      <c r="DQ307" s="163">
        <v>0</v>
      </c>
      <c r="DR307" s="165">
        <v>1.4</v>
      </c>
      <c r="DS307" s="125">
        <v>3.9</v>
      </c>
      <c r="DT307" s="125" t="s">
        <v>490</v>
      </c>
      <c r="DU307" s="125" t="s">
        <v>490</v>
      </c>
      <c r="DV307" s="125" t="s">
        <v>490</v>
      </c>
      <c r="DW307" s="125" t="s">
        <v>490</v>
      </c>
      <c r="DX307" s="125" t="s">
        <v>490</v>
      </c>
      <c r="DY307" s="125" t="s">
        <v>490</v>
      </c>
      <c r="DZ307" s="125" t="s">
        <v>490</v>
      </c>
      <c r="EA307" s="125">
        <v>2</v>
      </c>
      <c r="EB307" s="149" t="s">
        <v>1994</v>
      </c>
      <c r="EC307" s="163">
        <v>4</v>
      </c>
      <c r="ED307" s="163" t="s">
        <v>881</v>
      </c>
      <c r="EE307" s="166">
        <v>2</v>
      </c>
      <c r="EF307" s="163">
        <v>10</v>
      </c>
      <c r="EG307" s="163">
        <v>3</v>
      </c>
      <c r="EH307" s="163">
        <v>0</v>
      </c>
      <c r="EI307" s="163">
        <v>151</v>
      </c>
      <c r="EJ307" s="163">
        <v>68</v>
      </c>
      <c r="EK307" s="167">
        <f t="shared" si="165"/>
        <v>29.823253366080436</v>
      </c>
      <c r="EL307" s="163">
        <v>2</v>
      </c>
      <c r="EM307" s="1345">
        <v>42914</v>
      </c>
      <c r="EN307" s="169" t="s">
        <v>490</v>
      </c>
      <c r="EO307" s="163" t="s">
        <v>490</v>
      </c>
      <c r="EP307" s="163" t="s">
        <v>490</v>
      </c>
      <c r="EQ307" s="1344" t="s">
        <v>490</v>
      </c>
      <c r="ER307" s="1108">
        <v>6771</v>
      </c>
      <c r="ES307" s="125"/>
      <c r="ET307" s="125"/>
      <c r="EU307" s="125"/>
      <c r="EV307" s="125"/>
      <c r="EW307" s="414"/>
      <c r="EX307" s="642"/>
      <c r="EY307" s="643"/>
      <c r="EZ307" s="165"/>
      <c r="FA307" s="125"/>
      <c r="FB307" s="125"/>
      <c r="FC307" s="125"/>
      <c r="FD307" s="398"/>
      <c r="FE307" s="185"/>
      <c r="FF307" s="185"/>
      <c r="FG307" s="644"/>
      <c r="FH307" s="614"/>
      <c r="FI307" s="1113"/>
      <c r="FJ307" s="939">
        <v>202</v>
      </c>
      <c r="FK307" s="1017" t="s">
        <v>1992</v>
      </c>
      <c r="FL307" s="133"/>
      <c r="FM307" s="122"/>
      <c r="FN307" s="171"/>
      <c r="FO307" s="133"/>
      <c r="FP307" s="172"/>
      <c r="FQ307" s="366" t="s">
        <v>487</v>
      </c>
      <c r="FR307" s="133"/>
      <c r="FS307" s="133"/>
      <c r="FT307" s="175"/>
      <c r="FU307" s="175"/>
      <c r="FV307" s="175"/>
      <c r="FW307" s="125"/>
      <c r="FX307" s="125"/>
      <c r="FY307" s="125"/>
      <c r="FZ307" s="175"/>
      <c r="GA307" s="175"/>
      <c r="GB307" s="175"/>
      <c r="GC307" s="175"/>
      <c r="GD307" s="125"/>
      <c r="GE307" s="175"/>
      <c r="GF307" s="175"/>
      <c r="GG307" s="125"/>
      <c r="GH307" s="175"/>
      <c r="GI307" s="175"/>
      <c r="GJ307" s="1346">
        <f t="shared" si="161"/>
        <v>0</v>
      </c>
      <c r="GK307" s="1306">
        <v>42914</v>
      </c>
      <c r="GL307" s="1347" t="s">
        <v>1958</v>
      </c>
      <c r="GM307" s="1348"/>
      <c r="GN307" s="1147"/>
      <c r="GO307" s="125"/>
      <c r="GP307" s="125"/>
      <c r="GQ307" s="125"/>
      <c r="GR307" s="991"/>
      <c r="GS307" s="991"/>
      <c r="GT307" s="991"/>
      <c r="GU307" s="133"/>
      <c r="GV307" s="125"/>
      <c r="GW307" s="125"/>
      <c r="GX307" s="125"/>
      <c r="GY307" s="125"/>
      <c r="GZ307" s="125"/>
      <c r="HA307" s="125"/>
      <c r="HB307" s="125"/>
      <c r="HC307" s="125"/>
      <c r="HD307" s="125"/>
      <c r="HE307" s="125"/>
      <c r="HF307" s="125"/>
      <c r="HG307" s="125"/>
      <c r="HH307" s="125"/>
      <c r="HI307" s="991"/>
      <c r="HJ307" s="991"/>
      <c r="HK307" s="991"/>
      <c r="HL307" s="991"/>
      <c r="HM307" s="991"/>
      <c r="HN307" s="991"/>
      <c r="HO307" s="1022"/>
      <c r="HP307" s="1022"/>
      <c r="HQ307" s="991"/>
      <c r="HR307" s="991"/>
      <c r="HS307" s="991"/>
      <c r="HT307" s="991"/>
      <c r="HU307" s="991"/>
      <c r="HV307" s="991"/>
      <c r="HW307" s="991"/>
      <c r="HX307" s="991"/>
      <c r="HY307" s="991"/>
      <c r="HZ307" s="991"/>
      <c r="IA307" s="991"/>
      <c r="IB307" s="1022"/>
      <c r="IC307" s="991"/>
      <c r="ID307" s="991"/>
      <c r="IE307" s="991"/>
      <c r="IF307" s="991"/>
      <c r="IG307" s="991"/>
      <c r="IH307" s="991"/>
      <c r="II307" s="991"/>
      <c r="IJ307" s="991"/>
      <c r="IK307" s="1022"/>
      <c r="IL307" s="991"/>
      <c r="IM307" s="991"/>
      <c r="IN307" s="1022"/>
      <c r="IO307" s="991"/>
      <c r="IP307" s="991"/>
      <c r="IQ307" s="991"/>
      <c r="IR307" s="991"/>
      <c r="IS307" s="991"/>
      <c r="IT307" s="1022"/>
      <c r="IU307" s="991"/>
      <c r="IV307" s="991"/>
      <c r="IW307" s="991"/>
      <c r="IX307" s="991"/>
      <c r="IY307" s="991"/>
      <c r="IZ307" s="991"/>
      <c r="JA307" s="991"/>
      <c r="JB307" s="991"/>
      <c r="JC307" s="991"/>
      <c r="JD307" s="991"/>
      <c r="JE307" s="991"/>
      <c r="JF307" s="991"/>
      <c r="JG307" s="164" t="s">
        <v>2059</v>
      </c>
      <c r="JH307" s="164" t="s">
        <v>2147</v>
      </c>
      <c r="JI307" s="164">
        <v>1</v>
      </c>
      <c r="JJ307" s="993"/>
      <c r="JK307" s="993"/>
      <c r="JL307" s="993"/>
      <c r="JM307" s="993"/>
      <c r="JN307" s="993"/>
      <c r="JO307" s="993"/>
      <c r="JP307" s="993"/>
      <c r="JQ307" s="993"/>
      <c r="JR307" s="993"/>
      <c r="JS307" s="993"/>
      <c r="JT307" s="993"/>
      <c r="JU307" s="993"/>
      <c r="JV307" s="993"/>
      <c r="JW307" s="993"/>
      <c r="JX307" s="993"/>
      <c r="JY307" s="993"/>
      <c r="JZ307" s="993"/>
      <c r="KA307" s="993"/>
      <c r="KB307" s="993"/>
      <c r="KC307" s="993"/>
      <c r="KD307" s="993"/>
      <c r="KE307" s="993"/>
      <c r="KF307" s="993"/>
      <c r="KG307" s="993"/>
      <c r="KH307" s="993"/>
      <c r="KI307" s="993"/>
      <c r="KJ307" s="993"/>
      <c r="KK307" s="993"/>
      <c r="KL307" s="993"/>
      <c r="KM307" s="993"/>
      <c r="KN307" s="993"/>
      <c r="KO307" s="993"/>
      <c r="KP307" s="993"/>
      <c r="KQ307" s="993"/>
      <c r="KR307" s="993"/>
      <c r="KS307" s="993"/>
      <c r="KT307" s="993"/>
      <c r="KU307" s="993"/>
      <c r="KV307" s="993"/>
      <c r="KW307" s="993"/>
      <c r="KX307" s="993"/>
      <c r="KY307" s="993"/>
      <c r="KZ307" s="993"/>
      <c r="LA307" s="993"/>
      <c r="LB307" s="993"/>
      <c r="LC307" s="993"/>
      <c r="LD307" s="993"/>
      <c r="LE307" s="164">
        <v>1</v>
      </c>
      <c r="LF307" s="878" t="s">
        <v>2085</v>
      </c>
      <c r="LG307" s="878">
        <v>5</v>
      </c>
      <c r="LH307" s="878" t="s">
        <v>2085</v>
      </c>
      <c r="LI307" s="878" t="s">
        <v>2107</v>
      </c>
      <c r="LJ307" s="878" t="s">
        <v>2085</v>
      </c>
      <c r="LK307" s="878" t="s">
        <v>2085</v>
      </c>
      <c r="LL307" s="878" t="s">
        <v>484</v>
      </c>
      <c r="LM307" s="878">
        <v>0</v>
      </c>
      <c r="LN307" s="878" t="s">
        <v>2085</v>
      </c>
      <c r="LO307" s="878"/>
      <c r="LP307" s="878"/>
      <c r="LQ307" s="878"/>
      <c r="LR307" s="878"/>
      <c r="LS307" s="878"/>
      <c r="LT307" s="878">
        <v>10</v>
      </c>
      <c r="LU307" s="878"/>
      <c r="LV307" s="878"/>
      <c r="LW307" s="878"/>
      <c r="LX307" s="878" t="s">
        <v>2085</v>
      </c>
      <c r="LY307" s="878" t="s">
        <v>484</v>
      </c>
      <c r="LZ307" s="878" t="s">
        <v>2085</v>
      </c>
    </row>
    <row r="308" spans="1:338" s="1351" customFormat="1" ht="14.45" customHeight="1">
      <c r="A308" s="209">
        <v>293</v>
      </c>
      <c r="B308" s="209">
        <f>COUNTIFS($D$3:D308,D308,$F$3:F308,F308)</f>
        <v>1</v>
      </c>
      <c r="C308" s="1338">
        <v>7456</v>
      </c>
      <c r="D308" s="532" t="s">
        <v>2014</v>
      </c>
      <c r="E308" s="164" t="s">
        <v>2015</v>
      </c>
      <c r="F308" s="1339">
        <v>515505061</v>
      </c>
      <c r="G308" s="164">
        <v>66</v>
      </c>
      <c r="H308" s="532" t="s">
        <v>830</v>
      </c>
      <c r="I308" s="1340" t="s">
        <v>1766</v>
      </c>
      <c r="J308" s="1341" t="s">
        <v>1501</v>
      </c>
      <c r="K308" s="878" t="s">
        <v>478</v>
      </c>
      <c r="L308" s="164">
        <v>2</v>
      </c>
      <c r="M308" s="164">
        <v>9</v>
      </c>
      <c r="N308" s="164"/>
      <c r="O308" s="188" t="s">
        <v>481</v>
      </c>
      <c r="P308" s="553" t="s">
        <v>502</v>
      </c>
      <c r="Q308" s="997"/>
      <c r="R308" s="997"/>
      <c r="S308" s="530" t="s">
        <v>503</v>
      </c>
      <c r="T308" s="573" t="s">
        <v>504</v>
      </c>
      <c r="U308" s="574" t="s">
        <v>484</v>
      </c>
      <c r="V308" s="530" t="s">
        <v>505</v>
      </c>
      <c r="W308" s="575" t="s">
        <v>506</v>
      </c>
      <c r="X308" s="530" t="s">
        <v>484</v>
      </c>
      <c r="Y308" s="530" t="s">
        <v>484</v>
      </c>
      <c r="Z308" s="577"/>
      <c r="AA308" s="578"/>
      <c r="AB308" s="201"/>
      <c r="AC308" s="1010"/>
      <c r="AD308" s="1010"/>
      <c r="AE308" s="1010"/>
      <c r="AF308" s="1010"/>
      <c r="AG308" s="1154" t="s">
        <v>1502</v>
      </c>
      <c r="AH308" s="133"/>
      <c r="AI308" s="122">
        <v>0.62</v>
      </c>
      <c r="AJ308" s="122">
        <v>85.6</v>
      </c>
      <c r="AK308" s="134">
        <v>0.53071999999999997</v>
      </c>
      <c r="AL308" s="122">
        <v>5177</v>
      </c>
      <c r="AM308" s="135">
        <v>10.353999999999999</v>
      </c>
      <c r="AN308" s="122">
        <v>4</v>
      </c>
      <c r="AO308" s="1024">
        <v>16.8</v>
      </c>
      <c r="AP308" s="137">
        <v>9.66</v>
      </c>
      <c r="AQ308" s="138">
        <v>71.5</v>
      </c>
      <c r="AR308" s="139">
        <f t="shared" si="153"/>
        <v>97.960000000000008</v>
      </c>
      <c r="AS308" s="140">
        <f t="shared" si="154"/>
        <v>1.7391304347826086</v>
      </c>
      <c r="AT308" s="141">
        <f t="shared" si="155"/>
        <v>124.34782608695652</v>
      </c>
      <c r="AU308" s="142">
        <f t="shared" si="156"/>
        <v>0.20699852143913258</v>
      </c>
      <c r="AV308" s="143">
        <v>15.180479999999999</v>
      </c>
      <c r="AW308" s="143">
        <f>95-AY308</f>
        <v>90.36</v>
      </c>
      <c r="AX308" s="144">
        <v>0.77951999999999999</v>
      </c>
      <c r="AY308" s="145">
        <v>4.6399999999999997</v>
      </c>
      <c r="AZ308" s="149" t="s">
        <v>487</v>
      </c>
      <c r="BA308" s="204">
        <v>0</v>
      </c>
      <c r="BB308" s="205">
        <v>0.70206511908350921</v>
      </c>
      <c r="BC308" s="148"/>
      <c r="BD308" s="153"/>
      <c r="BE308" s="149"/>
      <c r="BF308" s="149"/>
      <c r="BG308" s="145"/>
      <c r="BH308" s="149"/>
      <c r="BI308" s="147"/>
      <c r="BJ308" s="149">
        <v>77.400000000000006</v>
      </c>
      <c r="BK308" s="149">
        <v>22.6</v>
      </c>
      <c r="BL308" s="306">
        <v>3.4247787610619471</v>
      </c>
      <c r="BM308" s="206">
        <v>0.2</v>
      </c>
      <c r="BN308" s="153">
        <f>BM308*100/AO308</f>
        <v>1.1904761904761905</v>
      </c>
      <c r="BO308" s="149" t="s">
        <v>487</v>
      </c>
      <c r="BP308" s="149">
        <v>33.200000000000003</v>
      </c>
      <c r="BQ308" s="207">
        <v>64</v>
      </c>
      <c r="BR308" s="152"/>
      <c r="BS308" s="153">
        <f t="shared" si="166"/>
        <v>84.12</v>
      </c>
      <c r="BT308" s="152">
        <v>96.4</v>
      </c>
      <c r="BU308" s="152">
        <v>5251.0810810810808</v>
      </c>
      <c r="BV308" s="152">
        <f>100-BT308</f>
        <v>3.5999999999999943</v>
      </c>
      <c r="BW308" s="1039">
        <f t="shared" si="167"/>
        <v>9.0514200000000002</v>
      </c>
      <c r="BX308" s="152">
        <v>7.92</v>
      </c>
      <c r="BY308" s="145">
        <f t="shared" si="168"/>
        <v>0.76507199999999997</v>
      </c>
      <c r="BZ308" s="152">
        <v>76.2</v>
      </c>
      <c r="CA308" s="145">
        <f t="shared" si="169"/>
        <v>7.3609200000000001</v>
      </c>
      <c r="CB308" s="152">
        <v>9.58</v>
      </c>
      <c r="CC308" s="145">
        <f t="shared" si="170"/>
        <v>0.92542800000000003</v>
      </c>
      <c r="CD308" s="208"/>
      <c r="CE308" s="122"/>
      <c r="CF308" s="122"/>
      <c r="CG308" s="122"/>
      <c r="CH308" s="122"/>
      <c r="CI308" s="122"/>
      <c r="CJ308" s="122"/>
      <c r="CK308" s="122"/>
      <c r="CL308" s="157">
        <f>BX308/BZ308</f>
        <v>0.10393700787401575</v>
      </c>
      <c r="CM308" s="145"/>
      <c r="CN308" s="145"/>
      <c r="CO308" s="145"/>
      <c r="CP308" s="153"/>
      <c r="CQ308" s="149"/>
      <c r="CR308" s="149"/>
      <c r="CS308" s="149"/>
      <c r="CT308" s="145"/>
      <c r="CU308" s="236"/>
      <c r="CV308" s="236"/>
      <c r="CW308" s="145"/>
      <c r="CX308" s="145"/>
      <c r="CY308" s="209"/>
      <c r="CZ308" s="145"/>
      <c r="DA308" s="209">
        <v>4</v>
      </c>
      <c r="DB308" s="149" t="s">
        <v>685</v>
      </c>
      <c r="DC308" s="159"/>
      <c r="DD308" s="159"/>
      <c r="DE308" s="308"/>
      <c r="DF308" s="308"/>
      <c r="DG308" s="308"/>
      <c r="DH308" s="308"/>
      <c r="DI308" s="1342" t="s">
        <v>515</v>
      </c>
      <c r="DJ308" s="1353" t="s">
        <v>485</v>
      </c>
      <c r="DK308" s="166">
        <v>2</v>
      </c>
      <c r="DL308" s="166"/>
      <c r="DM308" s="166"/>
      <c r="DN308" s="163" t="s">
        <v>516</v>
      </c>
      <c r="DO308" s="166">
        <v>1</v>
      </c>
      <c r="DP308" s="1354">
        <v>42103</v>
      </c>
      <c r="DQ308" s="166"/>
      <c r="DR308" s="165">
        <v>88</v>
      </c>
      <c r="DS308" s="125" t="s">
        <v>490</v>
      </c>
      <c r="DT308" s="125" t="s">
        <v>490</v>
      </c>
      <c r="DU308" s="125" t="s">
        <v>490</v>
      </c>
      <c r="DV308" s="125" t="s">
        <v>490</v>
      </c>
      <c r="DW308" s="125" t="s">
        <v>490</v>
      </c>
      <c r="DX308" s="125" t="s">
        <v>490</v>
      </c>
      <c r="DY308" s="125" t="s">
        <v>490</v>
      </c>
      <c r="DZ308" s="125" t="s">
        <v>490</v>
      </c>
      <c r="EA308" s="125">
        <v>0</v>
      </c>
      <c r="EB308" s="122"/>
      <c r="EC308" s="166"/>
      <c r="ED308" s="166">
        <v>9</v>
      </c>
      <c r="EE308" s="166">
        <v>2</v>
      </c>
      <c r="EF308" s="166"/>
      <c r="EG308" s="166">
        <v>1</v>
      </c>
      <c r="EH308" s="166">
        <v>0</v>
      </c>
      <c r="EI308" s="166">
        <v>151</v>
      </c>
      <c r="EJ308" s="166">
        <v>60</v>
      </c>
      <c r="EK308" s="167">
        <f t="shared" si="165"/>
        <v>26.314635323012148</v>
      </c>
      <c r="EL308" s="166">
        <v>2</v>
      </c>
      <c r="EM308" s="1345">
        <v>43062</v>
      </c>
      <c r="EN308" s="166">
        <v>3</v>
      </c>
      <c r="EO308" s="166">
        <v>2</v>
      </c>
      <c r="EP308" s="166" t="s">
        <v>490</v>
      </c>
      <c r="EQ308" s="1354"/>
      <c r="ER308" s="1067">
        <v>7456</v>
      </c>
      <c r="ES308" s="578"/>
      <c r="ET308" s="578"/>
      <c r="EU308" s="578"/>
      <c r="EV308" s="578"/>
      <c r="EW308" s="596"/>
      <c r="EX308" s="944"/>
      <c r="EY308" s="945"/>
      <c r="EZ308" s="599">
        <v>13</v>
      </c>
      <c r="FA308" s="578">
        <v>970435</v>
      </c>
      <c r="FB308" s="578">
        <v>3.3</v>
      </c>
      <c r="FC308" s="600">
        <v>22620.862470862474</v>
      </c>
      <c r="FD308" s="601">
        <v>140.24934731934735</v>
      </c>
      <c r="FE308" s="602"/>
      <c r="FF308" s="942"/>
      <c r="FG308" s="604"/>
      <c r="FH308" s="674"/>
      <c r="FI308" s="1113"/>
      <c r="FJ308" s="1206" t="s">
        <v>484</v>
      </c>
      <c r="FK308" s="1154" t="s">
        <v>1502</v>
      </c>
      <c r="FL308" s="133"/>
      <c r="FM308" s="122">
        <v>0.62</v>
      </c>
      <c r="FN308" s="171"/>
      <c r="FO308" s="133"/>
      <c r="FP308" s="172">
        <v>0.62</v>
      </c>
      <c r="FQ308" s="213">
        <f>FD308/1000</f>
        <v>0.14024934731934735</v>
      </c>
      <c r="FR308" s="133"/>
      <c r="FS308" s="133"/>
      <c r="FT308" s="175"/>
      <c r="FU308" s="175"/>
      <c r="FV308" s="175"/>
      <c r="FW308" s="125"/>
      <c r="FX308" s="125"/>
      <c r="FY308" s="125"/>
      <c r="FZ308" s="175"/>
      <c r="GA308" s="175"/>
      <c r="GB308" s="175"/>
      <c r="GC308" s="175"/>
      <c r="GD308" s="125"/>
      <c r="GE308" s="175"/>
      <c r="GF308" s="175"/>
      <c r="GG308" s="125"/>
      <c r="GH308" s="175"/>
      <c r="GI308" s="175"/>
      <c r="GJ308" s="1346">
        <f t="shared" si="161"/>
        <v>0</v>
      </c>
      <c r="GK308" s="214">
        <v>43062</v>
      </c>
      <c r="GL308" s="1347" t="s">
        <v>1958</v>
      </c>
      <c r="GM308" s="1348"/>
      <c r="GN308" s="1147"/>
      <c r="GO308" s="125"/>
      <c r="GP308" s="179">
        <v>0.45111730554879981</v>
      </c>
      <c r="GQ308" s="125"/>
      <c r="GR308" s="991"/>
      <c r="GS308" s="991"/>
      <c r="GT308" s="991"/>
      <c r="GU308" s="122"/>
      <c r="GV308" s="125"/>
      <c r="GW308" s="125"/>
      <c r="GX308" s="125"/>
      <c r="GY308" s="125"/>
      <c r="GZ308" s="125"/>
      <c r="HA308" s="125"/>
      <c r="HB308" s="125"/>
      <c r="HC308" s="125"/>
      <c r="HD308" s="125"/>
      <c r="HE308" s="125"/>
      <c r="HF308" s="125"/>
      <c r="HG308" s="125"/>
      <c r="HH308" s="125"/>
      <c r="HI308" s="991"/>
      <c r="HJ308" s="991"/>
      <c r="HK308" s="991"/>
      <c r="HL308" s="991"/>
      <c r="HM308" s="991"/>
      <c r="HN308" s="991"/>
      <c r="HO308" s="1022"/>
      <c r="HP308" s="1022"/>
      <c r="HQ308" s="991"/>
      <c r="HR308" s="991"/>
      <c r="HS308" s="991"/>
      <c r="HT308" s="991"/>
      <c r="HU308" s="991"/>
      <c r="HV308" s="991"/>
      <c r="HW308" s="991"/>
      <c r="HX308" s="991"/>
      <c r="HY308" s="991"/>
      <c r="HZ308" s="991"/>
      <c r="IA308" s="991"/>
      <c r="IB308" s="1022"/>
      <c r="IC308" s="991"/>
      <c r="ID308" s="991"/>
      <c r="IE308" s="991"/>
      <c r="IF308" s="991"/>
      <c r="IG308" s="991"/>
      <c r="IH308" s="991"/>
      <c r="II308" s="991"/>
      <c r="IJ308" s="991"/>
      <c r="IK308" s="1022"/>
      <c r="IL308" s="991"/>
      <c r="IM308" s="991"/>
      <c r="IN308" s="1022"/>
      <c r="IO308" s="991"/>
      <c r="IP308" s="991"/>
      <c r="IQ308" s="991"/>
      <c r="IR308" s="991"/>
      <c r="IS308" s="991"/>
      <c r="IT308" s="1022"/>
      <c r="IU308" s="991"/>
      <c r="IV308" s="991"/>
      <c r="IW308" s="991"/>
      <c r="IX308" s="991"/>
      <c r="IY308" s="991"/>
      <c r="IZ308" s="991"/>
      <c r="JA308" s="991"/>
      <c r="JB308" s="991"/>
      <c r="JC308" s="991"/>
      <c r="JD308" s="991"/>
      <c r="JE308" s="991"/>
      <c r="JF308" s="991"/>
      <c r="JG308" s="164" t="s">
        <v>2059</v>
      </c>
      <c r="JH308" s="1355" t="s">
        <v>2062</v>
      </c>
      <c r="JI308" s="164">
        <v>1.2</v>
      </c>
      <c r="JJ308" s="993"/>
      <c r="JK308" s="993"/>
      <c r="JL308" s="993"/>
      <c r="JM308" s="993"/>
      <c r="JN308" s="993"/>
      <c r="JO308" s="993"/>
      <c r="JP308" s="993"/>
      <c r="JQ308" s="993"/>
      <c r="JR308" s="993"/>
      <c r="JS308" s="993"/>
      <c r="JT308" s="993"/>
      <c r="JU308" s="993"/>
      <c r="JV308" s="993"/>
      <c r="JW308" s="993"/>
      <c r="JX308" s="993"/>
      <c r="JY308" s="993"/>
      <c r="JZ308" s="993"/>
      <c r="KA308" s="993"/>
      <c r="KB308" s="993"/>
      <c r="KC308" s="993"/>
      <c r="KD308" s="993"/>
      <c r="KE308" s="993"/>
      <c r="KF308" s="993"/>
      <c r="KG308" s="993"/>
      <c r="KH308" s="993"/>
      <c r="KI308" s="993"/>
      <c r="KJ308" s="993"/>
      <c r="KK308" s="993"/>
      <c r="KL308" s="993"/>
      <c r="KM308" s="993"/>
      <c r="KN308" s="993"/>
      <c r="KO308" s="993"/>
      <c r="KP308" s="993"/>
      <c r="KQ308" s="993"/>
      <c r="KR308" s="993"/>
      <c r="KS308" s="993"/>
      <c r="KT308" s="993"/>
      <c r="KU308" s="993"/>
      <c r="KV308" s="993"/>
      <c r="KW308" s="993"/>
      <c r="KX308" s="993"/>
      <c r="KY308" s="993"/>
      <c r="KZ308" s="993"/>
      <c r="LA308" s="993"/>
      <c r="LB308" s="993"/>
      <c r="LC308" s="993"/>
      <c r="LD308" s="993"/>
      <c r="LE308" s="164">
        <v>4</v>
      </c>
      <c r="LF308" s="1358" t="s">
        <v>484</v>
      </c>
      <c r="LG308" s="1358" t="s">
        <v>484</v>
      </c>
      <c r="LH308" s="1355" t="s">
        <v>484</v>
      </c>
      <c r="LI308" s="1359">
        <v>35.700000000000003</v>
      </c>
      <c r="LJ308" s="1359">
        <v>0</v>
      </c>
      <c r="LK308" s="1359"/>
      <c r="LL308" s="1359"/>
      <c r="LM308" s="1358">
        <v>0</v>
      </c>
      <c r="LN308" s="1359">
        <v>5.3</v>
      </c>
      <c r="LO308" s="1358" t="s">
        <v>484</v>
      </c>
      <c r="LP308" s="1358" t="s">
        <v>484</v>
      </c>
      <c r="LQ308" s="1358">
        <v>0</v>
      </c>
      <c r="LR308" s="1358"/>
      <c r="LS308" s="1358" t="s">
        <v>484</v>
      </c>
      <c r="LT308" s="1359">
        <v>9.9</v>
      </c>
      <c r="LU308" s="1359">
        <v>0.26</v>
      </c>
      <c r="LV308" s="1359">
        <v>7.6</v>
      </c>
      <c r="LW308" s="1358" t="s">
        <v>484</v>
      </c>
      <c r="LX308" s="1358"/>
      <c r="LY308" s="1358"/>
      <c r="LZ308" s="1358" t="s">
        <v>484</v>
      </c>
    </row>
    <row r="309" spans="1:338" s="1351" customFormat="1" ht="14.45" customHeight="1">
      <c r="A309" s="209">
        <v>117</v>
      </c>
      <c r="B309" s="209">
        <f>COUNTIFS($D$3:D309,D309,$F$3:F309,F309)</f>
        <v>1</v>
      </c>
      <c r="C309" s="1338">
        <v>6360</v>
      </c>
      <c r="D309" s="532" t="s">
        <v>1962</v>
      </c>
      <c r="E309" s="164" t="s">
        <v>873</v>
      </c>
      <c r="F309" s="1339">
        <v>535221370</v>
      </c>
      <c r="G309" s="164">
        <v>64</v>
      </c>
      <c r="H309" s="532" t="s">
        <v>1747</v>
      </c>
      <c r="I309" s="1370" t="s">
        <v>1963</v>
      </c>
      <c r="J309" s="1341" t="s">
        <v>1720</v>
      </c>
      <c r="K309" s="878" t="s">
        <v>478</v>
      </c>
      <c r="L309" s="164">
        <v>7</v>
      </c>
      <c r="M309" s="164">
        <v>8</v>
      </c>
      <c r="N309" s="164"/>
      <c r="O309" s="125"/>
      <c r="P309" s="553" t="s">
        <v>615</v>
      </c>
      <c r="Q309" s="997"/>
      <c r="R309" s="997"/>
      <c r="S309" s="547" t="s">
        <v>1038</v>
      </c>
      <c r="T309" s="547" t="s">
        <v>481</v>
      </c>
      <c r="U309" s="639" t="s">
        <v>1964</v>
      </c>
      <c r="V309" s="547" t="s">
        <v>481</v>
      </c>
      <c r="W309" s="640" t="s">
        <v>642</v>
      </c>
      <c r="X309" s="547" t="s">
        <v>481</v>
      </c>
      <c r="Y309" s="547" t="s">
        <v>481</v>
      </c>
      <c r="Z309" s="415"/>
      <c r="AA309" s="125"/>
      <c r="AB309" s="301" t="s">
        <v>481</v>
      </c>
      <c r="AC309" s="994"/>
      <c r="AD309" s="994"/>
      <c r="AE309" s="994"/>
      <c r="AF309" s="994"/>
      <c r="AG309" s="641" t="s">
        <v>1965</v>
      </c>
      <c r="AH309" s="1009"/>
      <c r="AI309" s="149" t="s">
        <v>487</v>
      </c>
      <c r="AJ309" s="149"/>
      <c r="AK309" s="134" t="s">
        <v>487</v>
      </c>
      <c r="AL309" s="149"/>
      <c r="AM309" s="122"/>
      <c r="AN309" s="122">
        <v>3</v>
      </c>
      <c r="AO309" s="1024">
        <v>2.37</v>
      </c>
      <c r="AP309" s="137">
        <v>3.4</v>
      </c>
      <c r="AQ309" s="138">
        <v>93.8</v>
      </c>
      <c r="AR309" s="139">
        <f t="shared" si="153"/>
        <v>99.57</v>
      </c>
      <c r="AS309" s="140">
        <f t="shared" si="154"/>
        <v>0.69705882352941184</v>
      </c>
      <c r="AT309" s="141">
        <f t="shared" si="155"/>
        <v>65.384117647058829</v>
      </c>
      <c r="AU309" s="142">
        <f t="shared" si="156"/>
        <v>2.4382716049382715E-2</v>
      </c>
      <c r="AV309" s="149"/>
      <c r="AW309" s="149"/>
      <c r="AX309" s="144"/>
      <c r="AY309" s="145"/>
      <c r="AZ309" s="122"/>
      <c r="BA309" s="146" t="s">
        <v>487</v>
      </c>
      <c r="BB309" s="147"/>
      <c r="BC309" s="148"/>
      <c r="BD309" s="148"/>
      <c r="BE309" s="122"/>
      <c r="BF309" s="122"/>
      <c r="BG309" s="145"/>
      <c r="BH309" s="122"/>
      <c r="BI309" s="147"/>
      <c r="BJ309" s="328">
        <v>68.900000000000006</v>
      </c>
      <c r="BK309" s="328">
        <v>29</v>
      </c>
      <c r="BL309" s="150">
        <v>2.3758620689655174</v>
      </c>
      <c r="BM309" s="155">
        <v>0.12</v>
      </c>
      <c r="BN309" s="153">
        <f>BM309*100/AO309</f>
        <v>5.0632911392405058</v>
      </c>
      <c r="BO309" s="152">
        <v>0.42194092827004215</v>
      </c>
      <c r="BP309" s="143"/>
      <c r="BQ309" s="234"/>
      <c r="BR309" s="158"/>
      <c r="BS309" s="153">
        <f t="shared" si="166"/>
        <v>73.099999999999994</v>
      </c>
      <c r="BT309" s="158">
        <v>97.2</v>
      </c>
      <c r="BU309" s="158"/>
      <c r="BV309" s="158">
        <v>2.8</v>
      </c>
      <c r="BW309" s="1039">
        <f t="shared" si="167"/>
        <v>3.2639999999999998</v>
      </c>
      <c r="BX309" s="158">
        <v>28.7</v>
      </c>
      <c r="BY309" s="786">
        <f t="shared" si="168"/>
        <v>0.9758</v>
      </c>
      <c r="BZ309" s="158">
        <v>44.4</v>
      </c>
      <c r="CA309" s="786">
        <f t="shared" si="169"/>
        <v>1.5095999999999998</v>
      </c>
      <c r="CB309" s="158">
        <v>22.9</v>
      </c>
      <c r="CC309" s="786">
        <f t="shared" si="170"/>
        <v>0.77859999999999996</v>
      </c>
      <c r="CD309" s="289"/>
      <c r="CE309" s="122">
        <v>94.8</v>
      </c>
      <c r="CF309"/>
      <c r="CG309" s="122">
        <v>83.9</v>
      </c>
      <c r="CH309" s="122"/>
      <c r="CI309" s="122">
        <v>24.3</v>
      </c>
      <c r="CJ309" s="122">
        <v>72.099999999999994</v>
      </c>
      <c r="CK309" s="122"/>
      <c r="CL309" s="122"/>
      <c r="CM309" s="145"/>
      <c r="CN309" s="145"/>
      <c r="CO309" s="145"/>
      <c r="CP309" s="148"/>
      <c r="CQ309" s="122"/>
      <c r="CR309" s="122"/>
      <c r="CS309" s="122"/>
      <c r="CT309" s="145"/>
      <c r="CU309" s="145"/>
      <c r="CV309" s="145"/>
      <c r="CW309" s="145"/>
      <c r="CX309" s="145"/>
      <c r="CY309" s="149"/>
      <c r="CZ309" s="145">
        <v>0.17803414694938485</v>
      </c>
      <c r="DA309" s="149">
        <v>6</v>
      </c>
      <c r="DB309" s="158" t="s">
        <v>780</v>
      </c>
      <c r="DC309" s="159"/>
      <c r="DD309" s="159"/>
      <c r="DE309" s="308"/>
      <c r="DF309" s="308"/>
      <c r="DG309" s="308"/>
      <c r="DH309" s="308"/>
      <c r="DI309" s="1342" t="s">
        <v>515</v>
      </c>
      <c r="DJ309" s="1415" t="s">
        <v>1965</v>
      </c>
      <c r="DK309" s="162">
        <v>1</v>
      </c>
      <c r="DL309" s="163" t="s">
        <v>1571</v>
      </c>
      <c r="DM309" s="163" t="s">
        <v>1744</v>
      </c>
      <c r="DN309" s="164">
        <v>1</v>
      </c>
      <c r="DO309" s="163">
        <v>1</v>
      </c>
      <c r="DP309" s="1344">
        <v>42010</v>
      </c>
      <c r="DQ309" s="163">
        <v>0</v>
      </c>
      <c r="DR309" s="165">
        <v>6.7</v>
      </c>
      <c r="DS309" s="125" t="s">
        <v>490</v>
      </c>
      <c r="DT309" s="125" t="s">
        <v>490</v>
      </c>
      <c r="DU309" s="125" t="s">
        <v>490</v>
      </c>
      <c r="DV309" s="125" t="s">
        <v>490</v>
      </c>
      <c r="DW309" s="125" t="s">
        <v>490</v>
      </c>
      <c r="DX309" s="125" t="s">
        <v>490</v>
      </c>
      <c r="DY309" s="125" t="s">
        <v>490</v>
      </c>
      <c r="DZ309" s="125" t="s">
        <v>490</v>
      </c>
      <c r="EA309" s="125">
        <v>2</v>
      </c>
      <c r="EB309" s="149" t="s">
        <v>1966</v>
      </c>
      <c r="EC309" s="163">
        <v>6</v>
      </c>
      <c r="ED309" s="163">
        <v>8</v>
      </c>
      <c r="EE309" s="166">
        <v>7</v>
      </c>
      <c r="EF309" s="163"/>
      <c r="EG309" s="163">
        <v>3</v>
      </c>
      <c r="EH309" s="163">
        <v>0</v>
      </c>
      <c r="EI309" s="163">
        <v>158</v>
      </c>
      <c r="EJ309" s="163">
        <v>58</v>
      </c>
      <c r="EK309" s="167">
        <f t="shared" si="165"/>
        <v>23.233456176894723</v>
      </c>
      <c r="EL309" s="163">
        <v>2</v>
      </c>
      <c r="EM309" s="1345">
        <v>42846</v>
      </c>
      <c r="EN309" s="169" t="s">
        <v>490</v>
      </c>
      <c r="EO309" s="163" t="s">
        <v>490</v>
      </c>
      <c r="EP309" s="163" t="s">
        <v>490</v>
      </c>
      <c r="EQ309" s="1344" t="s">
        <v>490</v>
      </c>
      <c r="ER309" s="1108">
        <v>6360</v>
      </c>
      <c r="ES309" s="125"/>
      <c r="ET309" s="125"/>
      <c r="EU309" s="125"/>
      <c r="EV309" s="125"/>
      <c r="EW309" s="414"/>
      <c r="EX309" s="642"/>
      <c r="EY309" s="643"/>
      <c r="EZ309" s="165"/>
      <c r="FA309" s="125"/>
      <c r="FB309" s="125"/>
      <c r="FC309" s="125"/>
      <c r="FD309" s="398"/>
      <c r="FE309" s="185"/>
      <c r="FF309" s="185"/>
      <c r="FG309" s="644"/>
      <c r="FH309" s="614"/>
      <c r="FI309" s="1113"/>
      <c r="FJ309" s="645" t="s">
        <v>481</v>
      </c>
      <c r="FK309" s="1125" t="s">
        <v>1965</v>
      </c>
      <c r="FL309" s="133"/>
      <c r="FM309" s="122"/>
      <c r="FN309" s="171"/>
      <c r="FO309" s="133"/>
      <c r="FP309" s="221"/>
      <c r="FQ309" s="366" t="s">
        <v>487</v>
      </c>
      <c r="FR309" s="133"/>
      <c r="FS309" s="133"/>
      <c r="FT309" s="175"/>
      <c r="FU309" s="175"/>
      <c r="FV309" s="175"/>
      <c r="FW309" s="125"/>
      <c r="FX309" s="125"/>
      <c r="FY309" s="125"/>
      <c r="FZ309" s="175"/>
      <c r="GA309" s="175"/>
      <c r="GB309" s="175"/>
      <c r="GC309" s="175"/>
      <c r="GD309" s="125"/>
      <c r="GE309" s="175"/>
      <c r="GF309" s="175"/>
      <c r="GG309" s="125"/>
      <c r="GH309" s="175"/>
      <c r="GI309" s="175"/>
      <c r="GJ309" s="1346">
        <f t="shared" si="161"/>
        <v>0</v>
      </c>
      <c r="GK309" s="1306">
        <v>42846</v>
      </c>
      <c r="GL309" s="1347" t="s">
        <v>1958</v>
      </c>
      <c r="GM309" s="1348"/>
      <c r="GN309" s="1147"/>
      <c r="GO309" s="125"/>
      <c r="GP309" s="125"/>
      <c r="GQ309" s="125"/>
      <c r="GR309" s="991"/>
      <c r="GS309" s="125"/>
      <c r="GT309" s="991"/>
      <c r="GU309" s="133"/>
      <c r="GV309" s="125"/>
      <c r="GW309" s="125"/>
      <c r="GX309" s="125"/>
      <c r="GY309" s="125"/>
      <c r="GZ309" s="125"/>
      <c r="HA309" s="125"/>
      <c r="HB309" s="125"/>
      <c r="HC309" s="125"/>
      <c r="HD309" s="125"/>
      <c r="HE309" s="125"/>
      <c r="HF309" s="125"/>
      <c r="HG309" s="125"/>
      <c r="HH309" s="125"/>
      <c r="HI309" s="991"/>
      <c r="HJ309" s="991"/>
      <c r="HK309" s="991"/>
      <c r="HL309" s="991"/>
      <c r="HM309" s="991"/>
      <c r="HN309" s="991"/>
      <c r="HO309" s="1022"/>
      <c r="HP309" s="1022"/>
      <c r="HQ309" s="991"/>
      <c r="HR309" s="991"/>
      <c r="HS309" s="991"/>
      <c r="HT309" s="991"/>
      <c r="HU309" s="991"/>
      <c r="HV309" s="991"/>
      <c r="HW309" s="991"/>
      <c r="HX309" s="991"/>
      <c r="HY309" s="991"/>
      <c r="HZ309" s="991"/>
      <c r="IA309" s="991"/>
      <c r="IB309" s="1022"/>
      <c r="IC309" s="991"/>
      <c r="ID309" s="991"/>
      <c r="IE309" s="991"/>
      <c r="IF309" s="991"/>
      <c r="IG309" s="991"/>
      <c r="IH309" s="991"/>
      <c r="II309" s="991"/>
      <c r="IJ309" s="991"/>
      <c r="IK309" s="1022"/>
      <c r="IL309" s="991"/>
      <c r="IM309" s="991"/>
      <c r="IN309" s="1022"/>
      <c r="IO309" s="991"/>
      <c r="IP309" s="991"/>
      <c r="IQ309" s="991"/>
      <c r="IR309" s="991"/>
      <c r="IS309" s="991"/>
      <c r="IT309" s="1022"/>
      <c r="IU309" s="991"/>
      <c r="IV309" s="991"/>
      <c r="IW309" s="991"/>
      <c r="IX309" s="991"/>
      <c r="IY309" s="991"/>
      <c r="IZ309" s="991"/>
      <c r="JA309" s="991"/>
      <c r="JB309" s="991"/>
      <c r="JC309" s="991"/>
      <c r="JD309" s="991"/>
      <c r="JE309" s="991"/>
      <c r="JF309" s="991"/>
      <c r="JG309" s="164" t="s">
        <v>2059</v>
      </c>
      <c r="JH309" s="164" t="s">
        <v>2138</v>
      </c>
      <c r="JI309" s="164">
        <v>1</v>
      </c>
      <c r="JJ309" s="993"/>
      <c r="JK309" s="993"/>
      <c r="JL309" s="993"/>
      <c r="JM309" s="993"/>
      <c r="JN309" s="993"/>
      <c r="JO309" s="993"/>
      <c r="JP309" s="993"/>
      <c r="JQ309" s="993"/>
      <c r="JR309" s="993"/>
      <c r="JS309" s="993"/>
      <c r="JT309" s="993"/>
      <c r="JU309" s="993"/>
      <c r="JV309" s="993"/>
      <c r="JW309" s="993"/>
      <c r="JX309" s="993"/>
      <c r="JY309" s="993"/>
      <c r="JZ309" s="993"/>
      <c r="KA309" s="993"/>
      <c r="KB309" s="993"/>
      <c r="KC309" s="993"/>
      <c r="KD309" s="993"/>
      <c r="KE309" s="993"/>
      <c r="KF309" s="993"/>
      <c r="KG309" s="993"/>
      <c r="KH309" s="993"/>
      <c r="KI309" s="993"/>
      <c r="KJ309" s="993"/>
      <c r="KK309" s="993"/>
      <c r="KL309" s="993"/>
      <c r="KM309" s="993"/>
      <c r="KN309" s="993"/>
      <c r="KO309" s="993"/>
      <c r="KP309" s="993"/>
      <c r="KQ309" s="993"/>
      <c r="KR309" s="993"/>
      <c r="KS309" s="993"/>
      <c r="KT309" s="993"/>
      <c r="KU309" s="993"/>
      <c r="KV309" s="993"/>
      <c r="KW309" s="993"/>
      <c r="KX309" s="993"/>
      <c r="KY309" s="993"/>
      <c r="KZ309" s="993"/>
      <c r="LA309" s="993"/>
      <c r="LB309" s="993"/>
      <c r="LC309" s="993"/>
      <c r="LD309" s="993"/>
      <c r="LE309" s="164">
        <v>3</v>
      </c>
      <c r="LF309" s="878" t="s">
        <v>2085</v>
      </c>
      <c r="LG309" s="878">
        <v>1</v>
      </c>
      <c r="LH309" s="878" t="s">
        <v>484</v>
      </c>
      <c r="LI309" s="878" t="s">
        <v>2107</v>
      </c>
      <c r="LJ309" s="878" t="s">
        <v>484</v>
      </c>
      <c r="LK309" s="878" t="s">
        <v>484</v>
      </c>
      <c r="LL309" s="878" t="s">
        <v>484</v>
      </c>
      <c r="LM309" s="1459">
        <v>50</v>
      </c>
      <c r="LN309" s="878" t="s">
        <v>2085</v>
      </c>
      <c r="LO309" s="878"/>
      <c r="LP309" s="878"/>
      <c r="LQ309" s="878"/>
      <c r="LR309" s="878"/>
      <c r="LS309" s="878"/>
      <c r="LT309" s="878">
        <v>25</v>
      </c>
      <c r="LU309" s="878"/>
      <c r="LV309" s="878" t="s">
        <v>484</v>
      </c>
      <c r="LW309" s="878"/>
      <c r="LX309" s="878" t="s">
        <v>2085</v>
      </c>
      <c r="LY309" s="878" t="s">
        <v>484</v>
      </c>
      <c r="LZ309" s="878" t="s">
        <v>2139</v>
      </c>
    </row>
    <row r="310" spans="1:338" s="1351" customFormat="1" ht="14.45" customHeight="1">
      <c r="A310" s="209">
        <v>236</v>
      </c>
      <c r="B310" s="209">
        <f>COUNTIFS($D$3:D310,D310,$F$3:F310,F310)</f>
        <v>1</v>
      </c>
      <c r="C310" s="1338">
        <v>7167</v>
      </c>
      <c r="D310" s="532" t="s">
        <v>2003</v>
      </c>
      <c r="E310" s="164" t="s">
        <v>2004</v>
      </c>
      <c r="F310" s="1339">
        <v>5451090678</v>
      </c>
      <c r="G310" s="164">
        <v>63</v>
      </c>
      <c r="H310" s="532" t="s">
        <v>1754</v>
      </c>
      <c r="I310" s="1340" t="s">
        <v>1524</v>
      </c>
      <c r="J310" s="1341" t="s">
        <v>1501</v>
      </c>
      <c r="K310" s="878" t="s">
        <v>478</v>
      </c>
      <c r="L310" s="164">
        <v>5</v>
      </c>
      <c r="M310" s="164">
        <v>9</v>
      </c>
      <c r="N310" s="164"/>
      <c r="O310" s="125"/>
      <c r="P310" s="553" t="s">
        <v>1097</v>
      </c>
      <c r="Q310" s="997"/>
      <c r="R310" s="997"/>
      <c r="S310" s="530" t="s">
        <v>550</v>
      </c>
      <c r="T310" s="573" t="s">
        <v>481</v>
      </c>
      <c r="U310" s="574" t="s">
        <v>660</v>
      </c>
      <c r="V310" s="530" t="s">
        <v>481</v>
      </c>
      <c r="W310" s="575" t="s">
        <v>483</v>
      </c>
      <c r="X310" s="530" t="s">
        <v>484</v>
      </c>
      <c r="Y310" s="530" t="s">
        <v>653</v>
      </c>
      <c r="Z310" s="577"/>
      <c r="AA310" s="578"/>
      <c r="AB310" s="301">
        <v>223</v>
      </c>
      <c r="AC310" s="994"/>
      <c r="AD310" s="994"/>
      <c r="AE310" s="994"/>
      <c r="AF310" s="994"/>
      <c r="AG310" s="607" t="s">
        <v>967</v>
      </c>
      <c r="AH310" s="133"/>
      <c r="AI310" s="122">
        <v>3.62</v>
      </c>
      <c r="AJ310" s="122">
        <v>67</v>
      </c>
      <c r="AK310" s="134">
        <v>2.4254000000000002</v>
      </c>
      <c r="AL310" s="122">
        <v>53763</v>
      </c>
      <c r="AM310" s="135">
        <v>43.010399999999997</v>
      </c>
      <c r="AN310" s="122">
        <v>4</v>
      </c>
      <c r="AO310" s="1024">
        <v>38</v>
      </c>
      <c r="AP310" s="137">
        <v>19.3</v>
      </c>
      <c r="AQ310" s="138">
        <v>39.4</v>
      </c>
      <c r="AR310" s="139">
        <f t="shared" si="153"/>
        <v>96.699999999999989</v>
      </c>
      <c r="AS310" s="140">
        <f t="shared" si="154"/>
        <v>1.9689119170984455</v>
      </c>
      <c r="AT310" s="141">
        <f t="shared" si="155"/>
        <v>77.575129533678748</v>
      </c>
      <c r="AU310" s="142">
        <f t="shared" si="156"/>
        <v>0.64735945485519586</v>
      </c>
      <c r="AV310" s="143">
        <v>34.56</v>
      </c>
      <c r="AW310" s="143">
        <f t="shared" ref="AW310:AW315" si="171">95-AY310</f>
        <v>90.94736842105263</v>
      </c>
      <c r="AX310" s="144">
        <v>1.54</v>
      </c>
      <c r="AY310" s="145">
        <f>AX310*100/AO310</f>
        <v>4.0526315789473681</v>
      </c>
      <c r="AZ310" s="149" t="s">
        <v>487</v>
      </c>
      <c r="BA310" s="204">
        <v>12.922000000000001</v>
      </c>
      <c r="BB310" s="305">
        <v>1.2999999999999999E-2</v>
      </c>
      <c r="BC310" s="148"/>
      <c r="BD310" s="148"/>
      <c r="BE310" s="122"/>
      <c r="BF310" s="122"/>
      <c r="BG310" s="145"/>
      <c r="BH310" s="122"/>
      <c r="BI310" s="234">
        <v>4.38</v>
      </c>
      <c r="BJ310" s="143">
        <v>68.5</v>
      </c>
      <c r="BK310" s="143">
        <v>31.4</v>
      </c>
      <c r="BL310" s="150">
        <v>2.1858736059479553</v>
      </c>
      <c r="BM310" s="151" t="s">
        <v>487</v>
      </c>
      <c r="BN310" s="122" t="s">
        <v>487</v>
      </c>
      <c r="BO310" s="149" t="s">
        <v>487</v>
      </c>
      <c r="BP310" s="152">
        <v>16.149999999999999</v>
      </c>
      <c r="BQ310" s="307">
        <v>61</v>
      </c>
      <c r="BR310" s="218">
        <v>5003.9285714285716</v>
      </c>
      <c r="BS310" s="153">
        <f t="shared" si="166"/>
        <v>38.29</v>
      </c>
      <c r="BT310" s="152">
        <v>75.900000000000006</v>
      </c>
      <c r="BU310" s="218">
        <v>4993.6000000000004</v>
      </c>
      <c r="BV310" s="152">
        <f>100-BT310</f>
        <v>24.099999999999994</v>
      </c>
      <c r="BW310" s="153">
        <f t="shared" si="167"/>
        <v>19.240169999999999</v>
      </c>
      <c r="BX310" s="152">
        <v>0.89</v>
      </c>
      <c r="BY310" s="145">
        <f t="shared" si="168"/>
        <v>0.17177000000000001</v>
      </c>
      <c r="BZ310" s="152">
        <v>37.4</v>
      </c>
      <c r="CA310" s="145">
        <f t="shared" si="169"/>
        <v>7.2182000000000004</v>
      </c>
      <c r="CB310" s="152">
        <v>61.4</v>
      </c>
      <c r="CC310" s="145">
        <f t="shared" si="170"/>
        <v>11.850199999999999</v>
      </c>
      <c r="CD310" s="208"/>
      <c r="CE310" s="264">
        <v>100</v>
      </c>
      <c r="CF310" s="265">
        <v>7094.6111111111113</v>
      </c>
      <c r="CG310" s="264">
        <v>89.2</v>
      </c>
      <c r="CH310" s="265">
        <v>4292.8421052631575</v>
      </c>
      <c r="CI310" s="264">
        <v>6.14</v>
      </c>
      <c r="CJ310" s="264">
        <v>38</v>
      </c>
      <c r="CK310" s="265">
        <v>4434.333333333333</v>
      </c>
      <c r="CL310" s="157">
        <f>BX310/BZ310</f>
        <v>2.379679144385027E-2</v>
      </c>
      <c r="CM310" s="145"/>
      <c r="CN310" s="145"/>
      <c r="CO310" s="145"/>
      <c r="CP310" s="148"/>
      <c r="CQ310" s="122"/>
      <c r="CR310" s="122"/>
      <c r="CS310" s="122"/>
      <c r="CT310" s="145"/>
      <c r="CU310" s="145"/>
      <c r="CV310" s="145"/>
      <c r="CW310" s="145"/>
      <c r="CX310" s="145"/>
      <c r="CY310" s="158"/>
      <c r="CZ310" s="145"/>
      <c r="DA310" s="158">
        <v>4</v>
      </c>
      <c r="DB310" s="149" t="s">
        <v>685</v>
      </c>
      <c r="DC310" s="159"/>
      <c r="DD310" s="159"/>
      <c r="DE310" s="1066"/>
      <c r="DF310" s="1066"/>
      <c r="DG310" s="1066"/>
      <c r="DH310" s="1066"/>
      <c r="DI310" s="1342" t="s">
        <v>515</v>
      </c>
      <c r="DJ310" s="1372" t="s">
        <v>967</v>
      </c>
      <c r="DK310" s="162">
        <v>1</v>
      </c>
      <c r="DL310" s="163" t="s">
        <v>1755</v>
      </c>
      <c r="DM310" s="163" t="s">
        <v>1744</v>
      </c>
      <c r="DN310" s="164">
        <v>0</v>
      </c>
      <c r="DO310" s="163">
        <v>1</v>
      </c>
      <c r="DP310" s="1344">
        <v>42850</v>
      </c>
      <c r="DQ310" s="163">
        <v>1</v>
      </c>
      <c r="DR310" s="165">
        <v>3.3</v>
      </c>
      <c r="DS310" s="125">
        <v>3</v>
      </c>
      <c r="DT310" s="125">
        <v>223</v>
      </c>
      <c r="DU310" s="125">
        <v>0.52</v>
      </c>
      <c r="DV310" s="125">
        <v>0.48</v>
      </c>
      <c r="DW310" s="125">
        <v>1</v>
      </c>
      <c r="DX310" s="125">
        <v>756.1</v>
      </c>
      <c r="DY310" s="125">
        <v>95.5</v>
      </c>
      <c r="DZ310" s="125">
        <v>3.35</v>
      </c>
      <c r="EA310" s="125">
        <v>0</v>
      </c>
      <c r="EB310" s="122"/>
      <c r="EC310" s="163">
        <v>6</v>
      </c>
      <c r="ED310" s="163">
        <v>9</v>
      </c>
      <c r="EE310" s="166">
        <v>5</v>
      </c>
      <c r="EF310" s="163">
        <v>10</v>
      </c>
      <c r="EG310" s="163">
        <v>3</v>
      </c>
      <c r="EH310" s="163">
        <v>0</v>
      </c>
      <c r="EI310" s="163">
        <v>171</v>
      </c>
      <c r="EJ310" s="163">
        <v>79</v>
      </c>
      <c r="EK310" s="167">
        <f t="shared" si="165"/>
        <v>27.016859888512702</v>
      </c>
      <c r="EL310" s="163">
        <v>2</v>
      </c>
      <c r="EM310" s="1345">
        <v>43004</v>
      </c>
      <c r="EN310" s="163" t="s">
        <v>490</v>
      </c>
      <c r="EO310" s="163" t="s">
        <v>490</v>
      </c>
      <c r="EP310" s="163" t="s">
        <v>490</v>
      </c>
      <c r="EQ310" s="1344" t="s">
        <v>490</v>
      </c>
      <c r="ER310" s="1108">
        <v>7167</v>
      </c>
      <c r="ES310" s="1083"/>
      <c r="ET310" s="1083"/>
      <c r="EU310" s="200"/>
      <c r="EV310" s="578"/>
      <c r="EW310" s="581"/>
      <c r="EX310" s="582"/>
      <c r="EY310" s="583"/>
      <c r="EZ310" s="599">
        <v>100</v>
      </c>
      <c r="FA310" s="578">
        <v>2220000</v>
      </c>
      <c r="FB310" s="578">
        <v>10</v>
      </c>
      <c r="FC310" s="600">
        <v>2220</v>
      </c>
      <c r="FD310" s="601">
        <v>80.364000000000004</v>
      </c>
      <c r="FE310" s="602"/>
      <c r="FF310" s="603"/>
      <c r="FG310" s="1082">
        <v>2.7748743218356475</v>
      </c>
      <c r="FH310" s="605"/>
      <c r="FI310" s="1113" t="e">
        <v>#DIV/0!</v>
      </c>
      <c r="FJ310" s="939">
        <v>223</v>
      </c>
      <c r="FK310" s="1154" t="s">
        <v>967</v>
      </c>
      <c r="FL310" s="133"/>
      <c r="FM310" s="122">
        <v>3.62</v>
      </c>
      <c r="FN310" s="171"/>
      <c r="FO310" s="133"/>
      <c r="FP310" s="172">
        <v>3.62</v>
      </c>
      <c r="FQ310" s="213">
        <f>FD310/1000</f>
        <v>8.0364000000000005E-2</v>
      </c>
      <c r="FR310" s="133"/>
      <c r="FS310" s="133"/>
      <c r="FT310" s="175"/>
      <c r="FU310" s="175"/>
      <c r="FV310" s="175"/>
      <c r="FW310" s="125"/>
      <c r="FX310" s="125"/>
      <c r="FY310" s="125"/>
      <c r="FZ310" s="175"/>
      <c r="GA310" s="175"/>
      <c r="GB310" s="175"/>
      <c r="GC310" s="175"/>
      <c r="GD310" s="125"/>
      <c r="GE310" s="175"/>
      <c r="GF310" s="175"/>
      <c r="GG310" s="125"/>
      <c r="GH310" s="175"/>
      <c r="GI310" s="175"/>
      <c r="GJ310" s="1346">
        <f t="shared" si="161"/>
        <v>0</v>
      </c>
      <c r="GK310" s="1305">
        <v>43004</v>
      </c>
      <c r="GL310" s="1347" t="s">
        <v>1958</v>
      </c>
      <c r="GM310" s="1348"/>
      <c r="GN310" s="1147"/>
      <c r="GO310" s="125"/>
      <c r="GP310" s="340">
        <v>1</v>
      </c>
      <c r="GQ310" s="125"/>
      <c r="GR310" s="991"/>
      <c r="GS310" s="991"/>
      <c r="GT310" s="991"/>
      <c r="GU310" s="133"/>
      <c r="GV310" s="125"/>
      <c r="GW310" s="125"/>
      <c r="GX310" s="125"/>
      <c r="GY310" s="125"/>
      <c r="GZ310" s="125"/>
      <c r="HA310" s="125"/>
      <c r="HB310" s="125"/>
      <c r="HC310" s="125"/>
      <c r="HD310" s="125"/>
      <c r="HE310" s="125"/>
      <c r="HF310" s="125"/>
      <c r="HG310" s="125"/>
      <c r="HH310" s="125"/>
      <c r="HI310" s="991"/>
      <c r="HJ310" s="991"/>
      <c r="HK310" s="991"/>
      <c r="HL310" s="991"/>
      <c r="HM310" s="991"/>
      <c r="HN310" s="991"/>
      <c r="HO310" s="1022"/>
      <c r="HP310" s="1022"/>
      <c r="HQ310" s="991"/>
      <c r="HR310" s="991"/>
      <c r="HS310" s="991"/>
      <c r="HT310" s="991"/>
      <c r="HU310" s="991"/>
      <c r="HV310" s="991"/>
      <c r="HW310" s="991"/>
      <c r="HX310" s="991"/>
      <c r="HY310" s="991"/>
      <c r="HZ310" s="991"/>
      <c r="IA310" s="991"/>
      <c r="IB310" s="1022"/>
      <c r="IC310" s="991"/>
      <c r="ID310" s="991"/>
      <c r="IE310" s="991"/>
      <c r="IF310" s="991"/>
      <c r="IG310" s="991"/>
      <c r="IH310" s="991"/>
      <c r="II310" s="991"/>
      <c r="IJ310" s="991"/>
      <c r="IK310" s="1022"/>
      <c r="IL310" s="991"/>
      <c r="IM310" s="991"/>
      <c r="IN310" s="1022"/>
      <c r="IO310" s="991"/>
      <c r="IP310" s="991"/>
      <c r="IQ310" s="991"/>
      <c r="IR310" s="991"/>
      <c r="IS310" s="991"/>
      <c r="IT310" s="1022"/>
      <c r="IU310" s="991"/>
      <c r="IV310" s="991"/>
      <c r="IW310" s="991"/>
      <c r="IX310" s="991"/>
      <c r="IY310" s="991"/>
      <c r="IZ310" s="991"/>
      <c r="JA310" s="991"/>
      <c r="JB310" s="991"/>
      <c r="JC310" s="991"/>
      <c r="JD310" s="991"/>
      <c r="JE310" s="991"/>
      <c r="JF310" s="991"/>
      <c r="JG310" s="164" t="s">
        <v>2059</v>
      </c>
      <c r="JH310" s="164" t="s">
        <v>2095</v>
      </c>
      <c r="JI310" s="164">
        <v>1.2</v>
      </c>
      <c r="JJ310" s="993"/>
      <c r="JK310" s="993"/>
      <c r="JL310" s="993"/>
      <c r="JM310" s="993"/>
      <c r="JN310" s="993"/>
      <c r="JO310" s="993"/>
      <c r="JP310" s="993"/>
      <c r="JQ310" s="993"/>
      <c r="JR310" s="993"/>
      <c r="JS310" s="993"/>
      <c r="JT310" s="993"/>
      <c r="JU310" s="993"/>
      <c r="JV310" s="993"/>
      <c r="JW310" s="993"/>
      <c r="JX310" s="993"/>
      <c r="JY310" s="993"/>
      <c r="JZ310" s="993"/>
      <c r="KA310" s="993"/>
      <c r="KB310" s="993"/>
      <c r="KC310" s="993"/>
      <c r="KD310" s="993"/>
      <c r="KE310" s="993"/>
      <c r="KF310" s="993"/>
      <c r="KG310" s="993"/>
      <c r="KH310" s="993"/>
      <c r="KI310" s="993"/>
      <c r="KJ310" s="993"/>
      <c r="KK310" s="993"/>
      <c r="KL310" s="993"/>
      <c r="KM310" s="993"/>
      <c r="KN310" s="993"/>
      <c r="KO310" s="993"/>
      <c r="KP310" s="993"/>
      <c r="KQ310" s="993"/>
      <c r="KR310" s="993"/>
      <c r="KS310" s="993"/>
      <c r="KT310" s="993"/>
      <c r="KU310" s="993"/>
      <c r="KV310" s="993"/>
      <c r="KW310" s="993"/>
      <c r="KX310" s="993"/>
      <c r="KY310" s="993"/>
      <c r="KZ310" s="993"/>
      <c r="LA310" s="993"/>
      <c r="LB310" s="993"/>
      <c r="LC310" s="993"/>
      <c r="LD310" s="993"/>
      <c r="LE310" s="164">
        <v>4</v>
      </c>
      <c r="LF310" s="878" t="s">
        <v>484</v>
      </c>
      <c r="LG310" s="878" t="s">
        <v>484</v>
      </c>
      <c r="LH310" s="878" t="s">
        <v>2085</v>
      </c>
      <c r="LI310" s="878"/>
      <c r="LJ310" s="878" t="s">
        <v>2085</v>
      </c>
      <c r="LK310" s="878" t="s">
        <v>2085</v>
      </c>
      <c r="LL310" s="878" t="s">
        <v>2085</v>
      </c>
      <c r="LM310" s="1459">
        <v>0</v>
      </c>
      <c r="LN310" s="878" t="s">
        <v>2085</v>
      </c>
      <c r="LO310" s="878"/>
      <c r="LP310" s="878"/>
      <c r="LQ310" s="878"/>
      <c r="LR310" s="878">
        <v>0</v>
      </c>
      <c r="LS310" s="878" t="s">
        <v>484</v>
      </c>
      <c r="LT310" s="878"/>
      <c r="LU310" s="878"/>
      <c r="LV310" s="878"/>
      <c r="LW310" s="878"/>
      <c r="LX310" s="878" t="s">
        <v>2085</v>
      </c>
      <c r="LY310" s="878" t="s">
        <v>2085</v>
      </c>
      <c r="LZ310" s="878" t="s">
        <v>2085</v>
      </c>
    </row>
    <row r="311" spans="1:338" s="1351" customFormat="1" ht="14.45" customHeight="1">
      <c r="A311" s="209">
        <v>167</v>
      </c>
      <c r="B311" s="209">
        <f>COUNTIFS($D$3:D311,D311,$F$3:F311,F311)</f>
        <v>1</v>
      </c>
      <c r="C311" s="1338">
        <v>6719</v>
      </c>
      <c r="D311" s="532" t="s">
        <v>1982</v>
      </c>
      <c r="E311" s="164" t="s">
        <v>1978</v>
      </c>
      <c r="F311" s="1339">
        <v>5508261935</v>
      </c>
      <c r="G311" s="164">
        <v>62</v>
      </c>
      <c r="H311" s="532" t="s">
        <v>1046</v>
      </c>
      <c r="I311" s="1370" t="s">
        <v>1743</v>
      </c>
      <c r="J311" s="1371" t="s">
        <v>477</v>
      </c>
      <c r="K311" s="878" t="s">
        <v>478</v>
      </c>
      <c r="L311" s="164">
        <v>23</v>
      </c>
      <c r="M311" s="164" t="s">
        <v>1983</v>
      </c>
      <c r="N311" s="164"/>
      <c r="O311" s="125"/>
      <c r="P311" s="553" t="s">
        <v>798</v>
      </c>
      <c r="Q311" s="997"/>
      <c r="R311" s="997"/>
      <c r="S311" s="547" t="s">
        <v>550</v>
      </c>
      <c r="T311" s="547" t="s">
        <v>481</v>
      </c>
      <c r="U311" s="639" t="s">
        <v>482</v>
      </c>
      <c r="V311" s="547" t="s">
        <v>481</v>
      </c>
      <c r="W311" s="640" t="s">
        <v>483</v>
      </c>
      <c r="X311" s="547" t="s">
        <v>481</v>
      </c>
      <c r="Y311" s="547" t="s">
        <v>484</v>
      </c>
      <c r="Z311" s="415"/>
      <c r="AA311" s="125"/>
      <c r="AB311" s="301">
        <v>10478</v>
      </c>
      <c r="AC311" s="994"/>
      <c r="AD311" s="994"/>
      <c r="AE311" s="994"/>
      <c r="AF311" s="994"/>
      <c r="AG311" s="421" t="s">
        <v>1730</v>
      </c>
      <c r="AH311" s="1009"/>
      <c r="AI311" s="122">
        <v>47.8</v>
      </c>
      <c r="AJ311" s="122">
        <v>61.6</v>
      </c>
      <c r="AK311" s="134">
        <v>29.444800000000001</v>
      </c>
      <c r="AL311" s="122">
        <v>26769</v>
      </c>
      <c r="AM311" s="135">
        <v>3.4916086956521739</v>
      </c>
      <c r="AN311" s="122">
        <v>3</v>
      </c>
      <c r="AO311" s="1024">
        <v>0.68</v>
      </c>
      <c r="AP311" s="137">
        <v>20.9</v>
      </c>
      <c r="AQ311" s="138">
        <v>72.8</v>
      </c>
      <c r="AR311" s="139">
        <f t="shared" si="153"/>
        <v>94.38</v>
      </c>
      <c r="AS311" s="140">
        <f t="shared" si="154"/>
        <v>3.2535885167464119E-2</v>
      </c>
      <c r="AT311" s="141">
        <f t="shared" si="155"/>
        <v>2.3686124401913879</v>
      </c>
      <c r="AU311" s="142">
        <f t="shared" si="156"/>
        <v>7.2572038420490939E-3</v>
      </c>
      <c r="AV311" s="144">
        <v>0.64600000000000013</v>
      </c>
      <c r="AW311" s="143">
        <f t="shared" si="171"/>
        <v>95</v>
      </c>
      <c r="AX311" s="144">
        <v>0</v>
      </c>
      <c r="AY311" s="145">
        <f>AX311*100/AO311</f>
        <v>0</v>
      </c>
      <c r="AZ311" s="122"/>
      <c r="BA311" s="146" t="s">
        <v>487</v>
      </c>
      <c r="BB311" s="147"/>
      <c r="BC311" s="148"/>
      <c r="BD311" s="148"/>
      <c r="BE311" s="122"/>
      <c r="BF311" s="122"/>
      <c r="BG311" s="145"/>
      <c r="BH311" s="122"/>
      <c r="BI311" s="147"/>
      <c r="BJ311" s="149" t="s">
        <v>487</v>
      </c>
      <c r="BK311" s="149" t="s">
        <v>487</v>
      </c>
      <c r="BL311" s="150" t="s">
        <v>487</v>
      </c>
      <c r="BM311" s="206">
        <v>0</v>
      </c>
      <c r="BN311" s="153">
        <f>BM311*100/AO311</f>
        <v>0</v>
      </c>
      <c r="BO311" s="149" t="s">
        <v>487</v>
      </c>
      <c r="BP311" s="145"/>
      <c r="BQ311" s="207"/>
      <c r="BR311" s="152"/>
      <c r="BS311" s="153">
        <f t="shared" si="166"/>
        <v>36.200000000000003</v>
      </c>
      <c r="BT311" s="152">
        <v>91.1</v>
      </c>
      <c r="BU311" s="152"/>
      <c r="BV311" s="152">
        <v>8.9</v>
      </c>
      <c r="BW311" s="1039">
        <f t="shared" si="167"/>
        <v>20.9</v>
      </c>
      <c r="BX311" s="152">
        <v>15.8</v>
      </c>
      <c r="BY311" s="786">
        <f t="shared" si="168"/>
        <v>3.3021999999999996</v>
      </c>
      <c r="BZ311" s="152">
        <v>20.399999999999999</v>
      </c>
      <c r="CA311" s="786">
        <f t="shared" si="169"/>
        <v>4.2635999999999994</v>
      </c>
      <c r="CB311" s="152">
        <v>63.8</v>
      </c>
      <c r="CC311" s="786">
        <f t="shared" si="170"/>
        <v>13.334199999999999</v>
      </c>
      <c r="CD311" s="154"/>
      <c r="CE311" s="122">
        <v>96.4</v>
      </c>
      <c r="CF311"/>
      <c r="CG311" s="122">
        <v>94</v>
      </c>
      <c r="CH311" s="122"/>
      <c r="CI311" s="122">
        <v>47.4</v>
      </c>
      <c r="CJ311" s="122">
        <v>64.7</v>
      </c>
      <c r="CK311" s="122"/>
      <c r="CL311" s="122"/>
      <c r="CM311" s="145"/>
      <c r="CN311" s="145"/>
      <c r="CO311" s="145"/>
      <c r="CP311" s="148"/>
      <c r="CQ311" s="122"/>
      <c r="CR311" s="122"/>
      <c r="CS311" s="122"/>
      <c r="CT311" s="145"/>
      <c r="CU311" s="145"/>
      <c r="CV311" s="145"/>
      <c r="CW311" s="145"/>
      <c r="CX311" s="145"/>
      <c r="CY311" s="149"/>
      <c r="CZ311" s="145"/>
      <c r="DA311" s="149">
        <v>6</v>
      </c>
      <c r="DB311" s="149" t="s">
        <v>751</v>
      </c>
      <c r="DC311" s="159"/>
      <c r="DD311" s="159"/>
      <c r="DE311" s="1066"/>
      <c r="DF311" s="1066"/>
      <c r="DG311" s="1066"/>
      <c r="DH311" s="1066"/>
      <c r="DI311" s="1412" t="s">
        <v>489</v>
      </c>
      <c r="DJ311" s="1413" t="s">
        <v>1730</v>
      </c>
      <c r="DK311" s="162">
        <v>2</v>
      </c>
      <c r="DL311" s="163" t="s">
        <v>1984</v>
      </c>
      <c r="DM311" s="163" t="s">
        <v>1744</v>
      </c>
      <c r="DN311" s="164">
        <v>1</v>
      </c>
      <c r="DO311" s="163">
        <v>1</v>
      </c>
      <c r="DP311" s="1344">
        <v>38364</v>
      </c>
      <c r="DQ311" s="163">
        <v>1</v>
      </c>
      <c r="DR311" s="165">
        <v>184.6</v>
      </c>
      <c r="DS311" s="125">
        <v>17673</v>
      </c>
      <c r="DT311" s="125">
        <v>100478</v>
      </c>
      <c r="DU311" s="125">
        <v>41.5</v>
      </c>
      <c r="DV311" s="125">
        <v>58.5</v>
      </c>
      <c r="DW311" s="125">
        <v>17</v>
      </c>
      <c r="DX311" s="125">
        <v>586.20000000000005</v>
      </c>
      <c r="DY311" s="125" t="s">
        <v>490</v>
      </c>
      <c r="DZ311" s="125">
        <v>22.86</v>
      </c>
      <c r="EA311" s="125" t="s">
        <v>1985</v>
      </c>
      <c r="EB311" s="122"/>
      <c r="EC311" s="163">
        <v>6</v>
      </c>
      <c r="ED311" s="163" t="s">
        <v>1986</v>
      </c>
      <c r="EE311" s="166">
        <v>23</v>
      </c>
      <c r="EF311" s="163">
        <v>36</v>
      </c>
      <c r="EG311" s="163">
        <v>3</v>
      </c>
      <c r="EH311" s="163">
        <v>0</v>
      </c>
      <c r="EI311" s="163">
        <v>185</v>
      </c>
      <c r="EJ311" s="163">
        <v>87</v>
      </c>
      <c r="EK311" s="167">
        <f t="shared" si="165"/>
        <v>25.4200146092038</v>
      </c>
      <c r="EL311" s="163">
        <v>3</v>
      </c>
      <c r="EM311" s="1345">
        <v>42907</v>
      </c>
      <c r="EN311" s="169" t="s">
        <v>490</v>
      </c>
      <c r="EO311" s="163" t="s">
        <v>490</v>
      </c>
      <c r="EP311" s="163" t="s">
        <v>490</v>
      </c>
      <c r="EQ311" s="1344" t="s">
        <v>490</v>
      </c>
      <c r="ER311" s="1108">
        <v>6719</v>
      </c>
      <c r="ES311" s="414"/>
      <c r="ET311" s="125"/>
      <c r="EU311" s="125"/>
      <c r="EV311" s="125"/>
      <c r="EW311" s="125"/>
      <c r="EX311" s="398"/>
      <c r="EY311" s="1067"/>
      <c r="EZ311" s="991"/>
      <c r="FA311" s="991"/>
      <c r="FB311" s="991"/>
      <c r="FC311" s="991"/>
      <c r="FD311" s="1067"/>
      <c r="FE311" s="1067"/>
      <c r="FF311" s="1067"/>
      <c r="FG311" s="1111"/>
      <c r="FH311" s="614"/>
      <c r="FI311" s="1113"/>
      <c r="FJ311" s="939">
        <v>10478</v>
      </c>
      <c r="FK311" s="1017" t="s">
        <v>1730</v>
      </c>
      <c r="FL311" s="133"/>
      <c r="FM311" s="122"/>
      <c r="FN311" s="171"/>
      <c r="FO311" s="133"/>
      <c r="FP311" s="172"/>
      <c r="FQ311" s="173">
        <f>DT311/1000</f>
        <v>100.47799999999999</v>
      </c>
      <c r="FR311" s="122"/>
      <c r="FS311" s="133"/>
      <c r="FT311" s="175"/>
      <c r="FU311" s="175"/>
      <c r="FV311" s="175"/>
      <c r="FW311" s="164">
        <v>1</v>
      </c>
      <c r="FX311" s="125"/>
      <c r="FY311" s="125"/>
      <c r="FZ311" s="175"/>
      <c r="GA311" s="175"/>
      <c r="GB311" s="175"/>
      <c r="GC311" s="175"/>
      <c r="GD311" s="125"/>
      <c r="GE311" s="175"/>
      <c r="GF311" s="175"/>
      <c r="GG311" s="125"/>
      <c r="GH311" s="175"/>
      <c r="GI311" s="175"/>
      <c r="GJ311" s="1346">
        <v>0</v>
      </c>
      <c r="GK311" s="1306">
        <v>42906</v>
      </c>
      <c r="GL311" s="1347" t="s">
        <v>1958</v>
      </c>
      <c r="GM311" s="1348"/>
      <c r="GN311" s="1147"/>
      <c r="GO311" s="125"/>
      <c r="GP311" s="340">
        <v>17</v>
      </c>
      <c r="GQ311" s="125"/>
      <c r="GR311" s="991"/>
      <c r="GS311" s="991"/>
      <c r="GT311" s="991"/>
      <c r="GU311" s="133"/>
      <c r="GV311" s="125"/>
      <c r="GW311" s="125"/>
      <c r="GX311" s="125"/>
      <c r="GY311" s="125"/>
      <c r="GZ311" s="125"/>
      <c r="HA311" s="125"/>
      <c r="HB311" s="125"/>
      <c r="HC311" s="125"/>
      <c r="HD311" s="125"/>
      <c r="HE311" s="125"/>
      <c r="HF311" s="125"/>
      <c r="HG311" s="125"/>
      <c r="HH311" s="125"/>
      <c r="HI311" s="991"/>
      <c r="HJ311" s="991"/>
      <c r="HK311" s="991"/>
      <c r="HL311" s="991"/>
      <c r="HM311" s="991"/>
      <c r="HN311" s="991"/>
      <c r="HO311" s="1022"/>
      <c r="HP311" s="1022"/>
      <c r="HQ311" s="991"/>
      <c r="HR311" s="991"/>
      <c r="HS311" s="991"/>
      <c r="HT311" s="991"/>
      <c r="HU311" s="991"/>
      <c r="HV311" s="991"/>
      <c r="HW311" s="991"/>
      <c r="HX311" s="991"/>
      <c r="HY311" s="991"/>
      <c r="HZ311" s="991"/>
      <c r="IA311" s="991"/>
      <c r="IB311" s="1022"/>
      <c r="IC311" s="991"/>
      <c r="ID311" s="991"/>
      <c r="IE311" s="991"/>
      <c r="IF311" s="991"/>
      <c r="IG311" s="991"/>
      <c r="IH311" s="991"/>
      <c r="II311" s="991"/>
      <c r="IJ311" s="991"/>
      <c r="IK311" s="1022"/>
      <c r="IL311" s="991"/>
      <c r="IM311" s="991"/>
      <c r="IN311" s="1022"/>
      <c r="IO311" s="991"/>
      <c r="IP311" s="991"/>
      <c r="IQ311" s="991"/>
      <c r="IR311" s="991"/>
      <c r="IS311" s="991"/>
      <c r="IT311" s="1022"/>
      <c r="IU311" s="991"/>
      <c r="IV311" s="991"/>
      <c r="IW311" s="991"/>
      <c r="IX311" s="991"/>
      <c r="IY311" s="991"/>
      <c r="IZ311" s="991"/>
      <c r="JA311" s="991"/>
      <c r="JB311" s="991"/>
      <c r="JC311" s="991"/>
      <c r="JD311" s="991"/>
      <c r="JE311" s="991"/>
      <c r="JF311" s="991"/>
      <c r="JG311" s="164" t="s">
        <v>2098</v>
      </c>
      <c r="JH311" s="164" t="s">
        <v>2096</v>
      </c>
      <c r="JI311" s="164">
        <v>1</v>
      </c>
      <c r="JJ311" s="993"/>
      <c r="JK311" s="993"/>
      <c r="JL311" s="993"/>
      <c r="JM311" s="993"/>
      <c r="JN311" s="993"/>
      <c r="JO311" s="993"/>
      <c r="JP311" s="993"/>
      <c r="JQ311" s="993"/>
      <c r="JR311" s="993"/>
      <c r="JS311" s="993"/>
      <c r="JT311" s="993"/>
      <c r="JU311" s="993"/>
      <c r="JV311" s="993"/>
      <c r="JW311" s="993"/>
      <c r="JX311" s="993"/>
      <c r="JY311" s="993"/>
      <c r="JZ311" s="993"/>
      <c r="KA311" s="993"/>
      <c r="KB311" s="993"/>
      <c r="KC311" s="993"/>
      <c r="KD311" s="993"/>
      <c r="KE311" s="993"/>
      <c r="KF311" s="993"/>
      <c r="KG311" s="993"/>
      <c r="KH311" s="993"/>
      <c r="KI311" s="993"/>
      <c r="KJ311" s="993"/>
      <c r="KK311" s="993"/>
      <c r="KL311" s="993"/>
      <c r="KM311" s="993"/>
      <c r="KN311" s="993"/>
      <c r="KO311" s="993"/>
      <c r="KP311" s="993"/>
      <c r="KQ311" s="993"/>
      <c r="KR311" s="993"/>
      <c r="KS311" s="993"/>
      <c r="KT311" s="993"/>
      <c r="KU311" s="993"/>
      <c r="KV311" s="993"/>
      <c r="KW311" s="993"/>
      <c r="KX311" s="993"/>
      <c r="KY311" s="993"/>
      <c r="KZ311" s="993"/>
      <c r="LA311" s="993"/>
      <c r="LB311" s="993"/>
      <c r="LC311" s="993"/>
      <c r="LD311" s="993"/>
      <c r="LE311" s="164">
        <v>3</v>
      </c>
      <c r="LF311" s="878" t="s">
        <v>2085</v>
      </c>
      <c r="LG311" s="878">
        <v>5</v>
      </c>
      <c r="LH311" s="878" t="s">
        <v>484</v>
      </c>
      <c r="LI311" s="878" t="s">
        <v>2107</v>
      </c>
      <c r="LJ311" s="878" t="s">
        <v>2085</v>
      </c>
      <c r="LK311" s="878" t="s">
        <v>2085</v>
      </c>
      <c r="LL311" s="878" t="s">
        <v>484</v>
      </c>
      <c r="LM311" s="1459" t="s">
        <v>2129</v>
      </c>
      <c r="LN311" s="878" t="s">
        <v>2085</v>
      </c>
      <c r="LO311" s="878"/>
      <c r="LP311" s="878"/>
      <c r="LQ311" s="878"/>
      <c r="LR311" s="878"/>
      <c r="LS311" s="878"/>
      <c r="LT311" s="878"/>
      <c r="LU311" s="878"/>
      <c r="LV311" s="878"/>
      <c r="LW311" s="878" t="s">
        <v>2085</v>
      </c>
      <c r="LX311" s="878" t="s">
        <v>2085</v>
      </c>
      <c r="LY311" s="878" t="s">
        <v>484</v>
      </c>
      <c r="LZ311" s="878" t="s">
        <v>2085</v>
      </c>
    </row>
    <row r="312" spans="1:338" s="1351" customFormat="1" ht="14.45" customHeight="1">
      <c r="A312" s="209">
        <v>270</v>
      </c>
      <c r="B312" s="209">
        <v>1</v>
      </c>
      <c r="C312" s="1338">
        <v>7368</v>
      </c>
      <c r="D312" s="532" t="s">
        <v>1982</v>
      </c>
      <c r="E312" s="164" t="s">
        <v>1978</v>
      </c>
      <c r="F312" s="1339">
        <v>5508261935</v>
      </c>
      <c r="G312" s="164">
        <v>62</v>
      </c>
      <c r="H312" s="532" t="s">
        <v>2011</v>
      </c>
      <c r="I312" s="1340" t="s">
        <v>1743</v>
      </c>
      <c r="J312" s="1371" t="s">
        <v>477</v>
      </c>
      <c r="K312" s="878" t="s">
        <v>478</v>
      </c>
      <c r="L312" s="164">
        <v>15</v>
      </c>
      <c r="M312" s="164" t="s">
        <v>1782</v>
      </c>
      <c r="N312" s="164"/>
      <c r="O312" s="188"/>
      <c r="P312" s="553" t="s">
        <v>817</v>
      </c>
      <c r="Q312" s="997"/>
      <c r="R312" s="997"/>
      <c r="S312" s="530" t="s">
        <v>503</v>
      </c>
      <c r="T312" s="573" t="s">
        <v>504</v>
      </c>
      <c r="U312" s="574" t="s">
        <v>484</v>
      </c>
      <c r="V312" s="530" t="s">
        <v>505</v>
      </c>
      <c r="W312" s="575" t="s">
        <v>506</v>
      </c>
      <c r="X312" s="530" t="s">
        <v>484</v>
      </c>
      <c r="Y312" s="530" t="s">
        <v>484</v>
      </c>
      <c r="Z312" s="577"/>
      <c r="AA312" s="578"/>
      <c r="AB312" s="201">
        <v>179896</v>
      </c>
      <c r="AC312" s="1010"/>
      <c r="AD312" s="1010"/>
      <c r="AE312" s="1010"/>
      <c r="AF312" s="1010"/>
      <c r="AG312" s="1248" t="s">
        <v>1730</v>
      </c>
      <c r="AH312" s="133"/>
      <c r="AI312" s="122">
        <v>85</v>
      </c>
      <c r="AJ312" s="122">
        <v>96.9</v>
      </c>
      <c r="AK312" s="134">
        <v>82.364999999999995</v>
      </c>
      <c r="AL312" s="122">
        <v>482000</v>
      </c>
      <c r="AM312" s="135">
        <v>128.53333333333333</v>
      </c>
      <c r="AN312" s="122">
        <v>4</v>
      </c>
      <c r="AO312" s="1024">
        <v>2.5000000000000001E-2</v>
      </c>
      <c r="AP312" s="137">
        <v>2.16</v>
      </c>
      <c r="AQ312" s="138">
        <v>97.4</v>
      </c>
      <c r="AR312" s="139">
        <f t="shared" si="153"/>
        <v>99.585000000000008</v>
      </c>
      <c r="AS312" s="140">
        <f t="shared" si="154"/>
        <v>1.1574074074074073E-2</v>
      </c>
      <c r="AT312" s="141">
        <f t="shared" si="155"/>
        <v>1.1273148148148149</v>
      </c>
      <c r="AU312" s="142">
        <f t="shared" si="156"/>
        <v>2.511048613901165E-4</v>
      </c>
      <c r="AV312" s="143">
        <v>2.375E-2</v>
      </c>
      <c r="AW312" s="143">
        <f t="shared" si="171"/>
        <v>95</v>
      </c>
      <c r="AX312" s="144">
        <v>0</v>
      </c>
      <c r="AY312" s="145">
        <v>0</v>
      </c>
      <c r="AZ312" s="149" t="s">
        <v>487</v>
      </c>
      <c r="BA312" s="204" t="s">
        <v>487</v>
      </c>
      <c r="BB312" s="205">
        <v>7.6613610149942339E-4</v>
      </c>
      <c r="BC312" s="148"/>
      <c r="BD312" s="148"/>
      <c r="BE312" s="149"/>
      <c r="BF312" s="149"/>
      <c r="BG312" s="145"/>
      <c r="BH312" s="149"/>
      <c r="BI312" s="147"/>
      <c r="BJ312" s="149" t="s">
        <v>487</v>
      </c>
      <c r="BK312" s="149" t="s">
        <v>487</v>
      </c>
      <c r="BL312" s="150" t="s">
        <v>487</v>
      </c>
      <c r="BM312" s="151" t="s">
        <v>487</v>
      </c>
      <c r="BN312" s="122" t="s">
        <v>487</v>
      </c>
      <c r="BO312" s="149" t="s">
        <v>487</v>
      </c>
      <c r="BP312" s="145"/>
      <c r="BQ312" s="207"/>
      <c r="BR312" s="152"/>
      <c r="BS312" s="153">
        <f t="shared" si="166"/>
        <v>69.400000000000006</v>
      </c>
      <c r="BT312" s="152">
        <v>96.6</v>
      </c>
      <c r="BU312" s="218">
        <v>11516.216216216215</v>
      </c>
      <c r="BV312" s="152">
        <f>100-BT312</f>
        <v>3.4000000000000057</v>
      </c>
      <c r="BW312" s="1039">
        <f t="shared" si="167"/>
        <v>2.1060000000000003</v>
      </c>
      <c r="BX312" s="152">
        <v>22.9</v>
      </c>
      <c r="BY312" s="145">
        <f t="shared" si="168"/>
        <v>0.49463999999999997</v>
      </c>
      <c r="BZ312" s="152">
        <v>46.5</v>
      </c>
      <c r="CA312" s="145">
        <f t="shared" si="169"/>
        <v>1.0044000000000002</v>
      </c>
      <c r="CB312" s="152">
        <v>28.1</v>
      </c>
      <c r="CC312" s="145">
        <f t="shared" si="170"/>
        <v>0.60696000000000006</v>
      </c>
      <c r="CD312" s="208"/>
      <c r="CE312" s="122"/>
      <c r="CF312" s="122"/>
      <c r="CG312" s="122"/>
      <c r="CH312" s="122"/>
      <c r="CI312" s="122"/>
      <c r="CJ312" s="122"/>
      <c r="CK312" s="122"/>
      <c r="CL312" s="143">
        <f t="shared" ref="CL312:CL343" si="172">BX312/BZ312</f>
        <v>0.49247311827956985</v>
      </c>
      <c r="CM312" s="145"/>
      <c r="CN312" s="145"/>
      <c r="CO312" s="145"/>
      <c r="CP312" s="148"/>
      <c r="CQ312" s="149"/>
      <c r="CR312" s="149"/>
      <c r="CS312" s="149"/>
      <c r="CT312" s="145"/>
      <c r="CU312" s="145"/>
      <c r="CV312" s="145"/>
      <c r="CW312" s="145"/>
      <c r="CX312" s="145"/>
      <c r="CY312" s="149"/>
      <c r="CZ312" s="145"/>
      <c r="DA312" s="149">
        <v>6</v>
      </c>
      <c r="DB312" s="335" t="s">
        <v>508</v>
      </c>
      <c r="DC312" s="159"/>
      <c r="DD312" s="159"/>
      <c r="DE312" s="1066"/>
      <c r="DF312" s="1066"/>
      <c r="DG312" s="1066"/>
      <c r="DH312" s="1066"/>
      <c r="DI312" s="1412" t="s">
        <v>489</v>
      </c>
      <c r="DJ312" s="1413" t="s">
        <v>1730</v>
      </c>
      <c r="DK312" s="162">
        <v>2</v>
      </c>
      <c r="DL312" s="163" t="s">
        <v>1984</v>
      </c>
      <c r="DM312" s="163" t="s">
        <v>1744</v>
      </c>
      <c r="DN312" s="164">
        <v>1</v>
      </c>
      <c r="DO312" s="163">
        <v>1</v>
      </c>
      <c r="DP312" s="1344">
        <v>38364</v>
      </c>
      <c r="DQ312" s="163">
        <v>1</v>
      </c>
      <c r="DR312" s="165">
        <v>113.8</v>
      </c>
      <c r="DS312" s="125" t="s">
        <v>490</v>
      </c>
      <c r="DT312" s="125">
        <v>179896</v>
      </c>
      <c r="DU312" s="125">
        <v>90.8</v>
      </c>
      <c r="DV312" s="125">
        <v>9.1999999999999993</v>
      </c>
      <c r="DW312" s="125">
        <v>30.3</v>
      </c>
      <c r="DX312" s="125" t="s">
        <v>851</v>
      </c>
      <c r="DY312" s="125" t="s">
        <v>490</v>
      </c>
      <c r="DZ312" s="125">
        <v>13.32</v>
      </c>
      <c r="EA312" s="125" t="s">
        <v>2012</v>
      </c>
      <c r="EB312" s="122"/>
      <c r="EC312" s="163">
        <v>6</v>
      </c>
      <c r="ED312" s="163" t="s">
        <v>1986</v>
      </c>
      <c r="EE312" s="166">
        <v>15</v>
      </c>
      <c r="EF312" s="163">
        <v>36</v>
      </c>
      <c r="EG312" s="163">
        <v>3</v>
      </c>
      <c r="EH312" s="163">
        <v>0</v>
      </c>
      <c r="EI312" s="163">
        <v>185</v>
      </c>
      <c r="EJ312" s="163">
        <v>87</v>
      </c>
      <c r="EK312" s="167">
        <f t="shared" si="165"/>
        <v>25.4200146092038</v>
      </c>
      <c r="EL312" s="163">
        <v>3</v>
      </c>
      <c r="EM312" s="1345">
        <v>43042</v>
      </c>
      <c r="EN312" s="169" t="s">
        <v>490</v>
      </c>
      <c r="EO312" s="163" t="s">
        <v>490</v>
      </c>
      <c r="EP312" s="163" t="s">
        <v>490</v>
      </c>
      <c r="EQ312" s="1344" t="s">
        <v>490</v>
      </c>
      <c r="ER312" s="1108">
        <v>7368</v>
      </c>
      <c r="ES312" s="596"/>
      <c r="ET312" s="578"/>
      <c r="EU312" s="578"/>
      <c r="EV312" s="578"/>
      <c r="EW312" s="578"/>
      <c r="EX312" s="672"/>
      <c r="EY312" s="1135"/>
      <c r="EZ312" s="1083">
        <v>75</v>
      </c>
      <c r="FA312" s="1083">
        <v>585433</v>
      </c>
      <c r="FB312" s="1083">
        <v>0.5</v>
      </c>
      <c r="FC312" s="1074">
        <v>15611.546666666667</v>
      </c>
      <c r="FD312" s="1140">
        <v>13269.814666666667</v>
      </c>
      <c r="FE312" s="1140"/>
      <c r="FF312" s="1140"/>
      <c r="FG312" s="1082">
        <v>13.556783159292554</v>
      </c>
      <c r="FH312" s="605"/>
      <c r="FI312" s="1113" t="e">
        <v>#DIV/0!</v>
      </c>
      <c r="FJ312" s="939">
        <v>179896</v>
      </c>
      <c r="FK312" s="1154" t="s">
        <v>1502</v>
      </c>
      <c r="FL312" s="133"/>
      <c r="FM312" s="122">
        <v>85</v>
      </c>
      <c r="FN312" s="171"/>
      <c r="FO312" s="133"/>
      <c r="FP312" s="172">
        <v>85</v>
      </c>
      <c r="FQ312" s="213">
        <f>FD312/1000</f>
        <v>13.269814666666667</v>
      </c>
      <c r="FR312" s="122"/>
      <c r="FS312" s="133"/>
      <c r="FT312" s="175"/>
      <c r="FU312" s="175"/>
      <c r="FV312" s="175"/>
      <c r="FW312" s="164">
        <v>1</v>
      </c>
      <c r="FX312" s="125"/>
      <c r="FY312" s="125"/>
      <c r="FZ312" s="175"/>
      <c r="GA312" s="175"/>
      <c r="GB312" s="175"/>
      <c r="GC312" s="175"/>
      <c r="GD312" s="125"/>
      <c r="GE312" s="175"/>
      <c r="GF312" s="175"/>
      <c r="GG312" s="125"/>
      <c r="GH312" s="175"/>
      <c r="GI312" s="175"/>
      <c r="GJ312" s="1346">
        <f>DATEDIF(EM312,GK312,"m")</f>
        <v>0</v>
      </c>
      <c r="GK312" s="214">
        <v>43042</v>
      </c>
      <c r="GL312" s="1347" t="s">
        <v>1958</v>
      </c>
      <c r="GM312" s="1348"/>
      <c r="GN312" s="1147"/>
      <c r="GO312" s="125"/>
      <c r="GP312" s="340">
        <v>30.3</v>
      </c>
      <c r="GQ312" s="125"/>
      <c r="GR312" s="991"/>
      <c r="GS312" s="991"/>
      <c r="GT312" s="991"/>
      <c r="GU312" s="133"/>
      <c r="GV312" s="125"/>
      <c r="GW312" s="125"/>
      <c r="GX312" s="125"/>
      <c r="GY312" s="125"/>
      <c r="GZ312" s="125"/>
      <c r="HA312" s="125"/>
      <c r="HB312" s="125"/>
      <c r="HC312" s="125"/>
      <c r="HD312" s="125"/>
      <c r="HE312" s="125"/>
      <c r="HF312" s="125"/>
      <c r="HG312" s="125"/>
      <c r="HH312" s="125"/>
      <c r="HI312" s="991"/>
      <c r="HJ312" s="991"/>
      <c r="HK312" s="991"/>
      <c r="HL312" s="991"/>
      <c r="HM312" s="991"/>
      <c r="HN312" s="991"/>
      <c r="HO312" s="1022"/>
      <c r="HP312" s="1022"/>
      <c r="HQ312" s="991"/>
      <c r="HR312" s="991"/>
      <c r="HS312" s="991"/>
      <c r="HT312" s="991"/>
      <c r="HU312" s="991"/>
      <c r="HV312" s="991"/>
      <c r="HW312" s="991"/>
      <c r="HX312" s="991"/>
      <c r="HY312" s="991"/>
      <c r="HZ312" s="991"/>
      <c r="IA312" s="991"/>
      <c r="IB312" s="1022"/>
      <c r="IC312" s="991"/>
      <c r="ID312" s="991"/>
      <c r="IE312" s="991"/>
      <c r="IF312" s="991"/>
      <c r="IG312" s="991"/>
      <c r="IH312" s="991"/>
      <c r="II312" s="991"/>
      <c r="IJ312" s="991"/>
      <c r="IK312" s="1022"/>
      <c r="IL312" s="991"/>
      <c r="IM312" s="991"/>
      <c r="IN312" s="1022"/>
      <c r="IO312" s="991"/>
      <c r="IP312" s="991"/>
      <c r="IQ312" s="991"/>
      <c r="IR312" s="991"/>
      <c r="IS312" s="991"/>
      <c r="IT312" s="1022"/>
      <c r="IU312" s="991"/>
      <c r="IV312" s="991"/>
      <c r="IW312" s="991"/>
      <c r="IX312" s="991"/>
      <c r="IY312" s="991"/>
      <c r="IZ312" s="991"/>
      <c r="JA312" s="991"/>
      <c r="JB312" s="991"/>
      <c r="JC312" s="991"/>
      <c r="JD312" s="991"/>
      <c r="JE312" s="991"/>
      <c r="JF312" s="991"/>
      <c r="JG312" s="164" t="s">
        <v>2059</v>
      </c>
      <c r="JH312" s="164" t="s">
        <v>2097</v>
      </c>
      <c r="JI312" s="164">
        <v>1</v>
      </c>
      <c r="JJ312" s="993"/>
      <c r="JK312" s="993"/>
      <c r="JL312" s="993"/>
      <c r="JM312" s="993"/>
      <c r="JN312" s="993"/>
      <c r="JO312" s="993"/>
      <c r="JP312" s="993"/>
      <c r="JQ312" s="993"/>
      <c r="JR312" s="993"/>
      <c r="JS312" s="993"/>
      <c r="JT312" s="993"/>
      <c r="JU312" s="993"/>
      <c r="JV312" s="993"/>
      <c r="JW312" s="993"/>
      <c r="JX312" s="993"/>
      <c r="JY312" s="993"/>
      <c r="JZ312" s="993"/>
      <c r="KA312" s="993"/>
      <c r="KB312" s="993"/>
      <c r="KC312" s="993"/>
      <c r="KD312" s="993"/>
      <c r="KE312" s="993"/>
      <c r="KF312" s="993"/>
      <c r="KG312" s="993"/>
      <c r="KH312" s="993"/>
      <c r="KI312" s="993"/>
      <c r="KJ312" s="993"/>
      <c r="KK312" s="993"/>
      <c r="KL312" s="993"/>
      <c r="KM312" s="993"/>
      <c r="KN312" s="993"/>
      <c r="KO312" s="993"/>
      <c r="KP312" s="993"/>
      <c r="KQ312" s="993"/>
      <c r="KR312" s="993"/>
      <c r="KS312" s="993"/>
      <c r="KT312" s="993"/>
      <c r="KU312" s="993"/>
      <c r="KV312" s="993"/>
      <c r="KW312" s="993"/>
      <c r="KX312" s="993"/>
      <c r="KY312" s="993"/>
      <c r="KZ312" s="993"/>
      <c r="LA312" s="993"/>
      <c r="LB312" s="993"/>
      <c r="LC312" s="993"/>
      <c r="LD312" s="993"/>
      <c r="LE312" s="164">
        <v>2</v>
      </c>
      <c r="LF312" s="878" t="s">
        <v>484</v>
      </c>
      <c r="LG312" s="878" t="s">
        <v>484</v>
      </c>
      <c r="LH312" s="878" t="s">
        <v>2090</v>
      </c>
      <c r="LI312" s="878" t="s">
        <v>484</v>
      </c>
      <c r="LJ312" s="878" t="s">
        <v>484</v>
      </c>
      <c r="LK312" s="878" t="s">
        <v>484</v>
      </c>
      <c r="LL312" s="878" t="s">
        <v>484</v>
      </c>
      <c r="LM312" s="1459" t="s">
        <v>2107</v>
      </c>
      <c r="LN312" s="878" t="s">
        <v>2085</v>
      </c>
      <c r="LO312" s="878"/>
      <c r="LP312" s="878"/>
      <c r="LQ312" s="878"/>
      <c r="LR312" s="878"/>
      <c r="LS312" s="878"/>
      <c r="LT312" s="878"/>
      <c r="LU312" s="878"/>
      <c r="LV312" s="878"/>
      <c r="LW312" s="878" t="s">
        <v>2107</v>
      </c>
      <c r="LX312" s="878" t="s">
        <v>484</v>
      </c>
      <c r="LY312" s="878" t="s">
        <v>484</v>
      </c>
      <c r="LZ312" s="878" t="s">
        <v>484</v>
      </c>
    </row>
    <row r="313" spans="1:338" s="1351" customFormat="1" ht="14.45" customHeight="1">
      <c r="A313" s="209">
        <v>79</v>
      </c>
      <c r="B313" s="209">
        <f>COUNTIFS($D$3:D313,D313,$F$3:F313,F313)</f>
        <v>1</v>
      </c>
      <c r="C313" s="256">
        <v>8384</v>
      </c>
      <c r="D313" s="256" t="s">
        <v>2027</v>
      </c>
      <c r="E313" s="525" t="s">
        <v>946</v>
      </c>
      <c r="F313" s="1366">
        <v>5958291581</v>
      </c>
      <c r="G313" s="164">
        <v>59</v>
      </c>
      <c r="H313" s="256" t="s">
        <v>603</v>
      </c>
      <c r="I313" s="1367" t="s">
        <v>1766</v>
      </c>
      <c r="J313" s="1368" t="s">
        <v>1501</v>
      </c>
      <c r="K313" s="1369" t="s">
        <v>478</v>
      </c>
      <c r="L313" s="525">
        <v>4</v>
      </c>
      <c r="M313" s="525" t="s">
        <v>1791</v>
      </c>
      <c r="N313" s="525" t="s">
        <v>490</v>
      </c>
      <c r="O313" s="225"/>
      <c r="P313" s="186" t="s">
        <v>597</v>
      </c>
      <c r="Q313" s="225"/>
      <c r="R313" s="225"/>
      <c r="S313" s="694" t="s">
        <v>598</v>
      </c>
      <c r="T313" s="195" t="s">
        <v>523</v>
      </c>
      <c r="U313" s="196" t="s">
        <v>484</v>
      </c>
      <c r="V313" s="318" t="s">
        <v>599</v>
      </c>
      <c r="W313" s="255" t="s">
        <v>506</v>
      </c>
      <c r="X313" s="197" t="s">
        <v>484</v>
      </c>
      <c r="Y313" s="197" t="s">
        <v>484</v>
      </c>
      <c r="Z313" s="433"/>
      <c r="AA313" s="200"/>
      <c r="AB313" s="125"/>
      <c r="AC313" s="991"/>
      <c r="AD313" s="991"/>
      <c r="AE313" s="991"/>
      <c r="AF313" s="991"/>
      <c r="AG313" s="534" t="s">
        <v>1502</v>
      </c>
      <c r="AH313" s="133"/>
      <c r="AI313" s="122"/>
      <c r="AJ313" s="122"/>
      <c r="AK313" s="232"/>
      <c r="AL313" s="122"/>
      <c r="AM313" s="122"/>
      <c r="AN313" s="122"/>
      <c r="AO313" s="1024">
        <v>25.7</v>
      </c>
      <c r="AP313" s="137">
        <v>16.8</v>
      </c>
      <c r="AQ313" s="138">
        <v>55.3</v>
      </c>
      <c r="AR313" s="139">
        <f t="shared" ref="AR313:AR344" si="173">AO313+AP313+AQ313</f>
        <v>97.8</v>
      </c>
      <c r="AS313" s="140">
        <f t="shared" ref="AS313:AS344" si="174">AO313/AP313</f>
        <v>1.5297619047619047</v>
      </c>
      <c r="AT313" s="141">
        <f t="shared" ref="AT313:AT344" si="175">AO313/AP313*AQ313</f>
        <v>84.595833333333317</v>
      </c>
      <c r="AU313" s="142">
        <f t="shared" ref="AU313:AU344" si="176">AO313/(AP313+AQ313)</f>
        <v>0.3564493758668516</v>
      </c>
      <c r="AV313" s="143">
        <v>23.782780000000002</v>
      </c>
      <c r="AW313" s="143">
        <f t="shared" si="171"/>
        <v>92.54</v>
      </c>
      <c r="AX313" s="144">
        <v>0.63221999999999989</v>
      </c>
      <c r="AY313" s="143">
        <v>2.46</v>
      </c>
      <c r="AZ313" s="149" t="s">
        <v>487</v>
      </c>
      <c r="BA313" s="204">
        <v>13</v>
      </c>
      <c r="BB313" s="205">
        <v>0.87</v>
      </c>
      <c r="BC313" s="320"/>
      <c r="BD313" s="158"/>
      <c r="BE313" s="122"/>
      <c r="BF313" s="122"/>
      <c r="BG313" s="145"/>
      <c r="BH313" s="135">
        <v>419.66666666666669</v>
      </c>
      <c r="BI313" s="234">
        <v>0.60499999999999998</v>
      </c>
      <c r="BJ313" s="122">
        <v>40</v>
      </c>
      <c r="BK313" s="122">
        <v>59.5</v>
      </c>
      <c r="BL313" s="150">
        <v>0.67226890756302526</v>
      </c>
      <c r="BM313" s="206">
        <v>0.2</v>
      </c>
      <c r="BN313" s="153">
        <f t="shared" ref="BN313:BN344" si="177">BM313*100/AO313</f>
        <v>0.77821011673151752</v>
      </c>
      <c r="BO313" s="149" t="s">
        <v>487</v>
      </c>
      <c r="BP313" s="122">
        <v>33.5</v>
      </c>
      <c r="BQ313" s="147">
        <v>39</v>
      </c>
      <c r="BR313" s="174">
        <v>72455.952380952382</v>
      </c>
      <c r="BS313" s="153">
        <f t="shared" si="166"/>
        <v>33.799999999999997</v>
      </c>
      <c r="BT313" s="145">
        <v>96.1</v>
      </c>
      <c r="BU313" s="174">
        <v>10208.108108108108</v>
      </c>
      <c r="BV313" s="145">
        <v>3.9000000000000057</v>
      </c>
      <c r="BW313" s="1020">
        <v>16.03</v>
      </c>
      <c r="BX313" s="145">
        <v>13.7</v>
      </c>
      <c r="BY313" s="145">
        <v>2.44</v>
      </c>
      <c r="BZ313" s="145">
        <v>20.100000000000001</v>
      </c>
      <c r="CA313" s="145">
        <v>3.59</v>
      </c>
      <c r="CB313" s="145">
        <v>56.1</v>
      </c>
      <c r="CC313" s="145">
        <v>10</v>
      </c>
      <c r="CD313" s="145">
        <v>0.53</v>
      </c>
      <c r="CE313" s="122"/>
      <c r="CF313" s="122"/>
      <c r="CG313" s="122"/>
      <c r="CH313" s="122"/>
      <c r="CI313" s="122"/>
      <c r="CJ313" s="122">
        <v>87.7</v>
      </c>
      <c r="CK313" s="135">
        <v>6561.0273972602745</v>
      </c>
      <c r="CL313" s="143">
        <f t="shared" si="172"/>
        <v>0.68159203980099492</v>
      </c>
      <c r="CM313" s="145"/>
      <c r="CN313" s="145"/>
      <c r="CO313" s="145"/>
      <c r="CP313" s="158"/>
      <c r="CQ313" s="122"/>
      <c r="CR313" s="122"/>
      <c r="CS313" s="122"/>
      <c r="CT313" s="145"/>
      <c r="CU313" s="236"/>
      <c r="CV313" s="236"/>
      <c r="CW313" s="145"/>
      <c r="CX313" s="145"/>
      <c r="CY313" s="209"/>
      <c r="CZ313" s="145"/>
      <c r="DA313" s="209">
        <v>4</v>
      </c>
      <c r="DB313" s="149" t="s">
        <v>685</v>
      </c>
      <c r="DC313" s="159"/>
      <c r="DD313" s="159"/>
      <c r="DE313" s="125"/>
      <c r="DF313" s="125"/>
      <c r="DG313" s="125"/>
      <c r="DH313" s="414"/>
      <c r="DI313" s="1342" t="s">
        <v>515</v>
      </c>
      <c r="DJ313" s="1353" t="s">
        <v>485</v>
      </c>
      <c r="DK313" s="166">
        <v>2</v>
      </c>
      <c r="DL313" s="166"/>
      <c r="DM313" s="166"/>
      <c r="DN313" s="166" t="s">
        <v>686</v>
      </c>
      <c r="DO313" s="166">
        <v>1</v>
      </c>
      <c r="DP313" s="1354">
        <v>42461</v>
      </c>
      <c r="DQ313" s="166"/>
      <c r="DR313" s="165">
        <v>98.9</v>
      </c>
      <c r="DS313" s="125" t="s">
        <v>1812</v>
      </c>
      <c r="DT313" s="125">
        <v>771</v>
      </c>
      <c r="DU313" s="125">
        <v>44.4</v>
      </c>
      <c r="DV313" s="125">
        <v>55.6</v>
      </c>
      <c r="DW313" s="125" t="s">
        <v>490</v>
      </c>
      <c r="DX313" s="125" t="s">
        <v>490</v>
      </c>
      <c r="DY313" s="125" t="s">
        <v>490</v>
      </c>
      <c r="DZ313" s="125" t="s">
        <v>490</v>
      </c>
      <c r="EA313" s="125">
        <v>0</v>
      </c>
      <c r="EB313" s="122"/>
      <c r="EC313" s="166"/>
      <c r="ED313" s="166" t="s">
        <v>1791</v>
      </c>
      <c r="EE313" s="166">
        <v>4</v>
      </c>
      <c r="EF313" s="166"/>
      <c r="EG313" s="166">
        <v>2</v>
      </c>
      <c r="EH313" s="166">
        <v>0</v>
      </c>
      <c r="EI313" s="166">
        <v>170</v>
      </c>
      <c r="EJ313" s="166">
        <v>91</v>
      </c>
      <c r="EK313" s="167">
        <f t="shared" si="165"/>
        <v>31.487889273356402</v>
      </c>
      <c r="EL313" s="166">
        <v>1</v>
      </c>
      <c r="EM313" s="1345">
        <v>43208</v>
      </c>
      <c r="EN313" s="166" t="s">
        <v>490</v>
      </c>
      <c r="EO313" s="166" t="s">
        <v>490</v>
      </c>
      <c r="EP313" s="166" t="s">
        <v>490</v>
      </c>
      <c r="EQ313" s="1354"/>
      <c r="ER313" s="1067">
        <v>8384</v>
      </c>
      <c r="ES313" s="612">
        <v>75</v>
      </c>
      <c r="ET313" s="578">
        <v>7788</v>
      </c>
      <c r="EU313" s="578">
        <v>2</v>
      </c>
      <c r="EV313" s="600">
        <v>207.68</v>
      </c>
      <c r="EW313" s="578">
        <v>5219</v>
      </c>
      <c r="EX313" s="957">
        <v>139.17333333333335</v>
      </c>
      <c r="EY313" s="1075">
        <v>556.69333333333338</v>
      </c>
      <c r="EZ313" s="1009"/>
      <c r="FA313" s="1009"/>
      <c r="FB313" s="1009"/>
      <c r="FC313" s="1009"/>
      <c r="FD313" s="1068"/>
      <c r="FE313" s="1068"/>
      <c r="FF313" s="1068"/>
      <c r="FG313" s="954"/>
      <c r="FH313" s="674">
        <v>5.5398543782333771</v>
      </c>
      <c r="FI313" s="951"/>
      <c r="FJ313" s="943">
        <v>771</v>
      </c>
      <c r="FK313" s="1017"/>
      <c r="FL313" s="1009"/>
      <c r="FM313" s="172">
        <v>67.01335387776065</v>
      </c>
      <c r="FN313" s="213">
        <f>EX313/1000</f>
        <v>0.13917333333333334</v>
      </c>
      <c r="FO313" s="133"/>
      <c r="FP313" s="172">
        <v>67.01335387776065</v>
      </c>
      <c r="FQ313" s="213">
        <v>0.13917333333333334</v>
      </c>
      <c r="FR313" s="222">
        <f>DT313/EX313</f>
        <v>5.5398543782333771</v>
      </c>
      <c r="FS313" s="222"/>
      <c r="FT313" s="223"/>
      <c r="FU313" s="223"/>
      <c r="FV313" s="223"/>
      <c r="FW313" s="125"/>
      <c r="FX313" s="125"/>
      <c r="FY313" s="125"/>
      <c r="FZ313" s="175"/>
      <c r="GA313" s="175"/>
      <c r="GB313" s="175"/>
      <c r="GC313" s="175"/>
      <c r="GD313" s="125"/>
      <c r="GE313" s="175"/>
      <c r="GF313" s="175"/>
      <c r="GG313" s="125"/>
      <c r="GH313" s="175"/>
      <c r="GI313" s="175"/>
      <c r="GJ313" s="1346">
        <f>DATEDIF(EM313,GK313,"m")</f>
        <v>0</v>
      </c>
      <c r="GK313" s="528">
        <v>43208</v>
      </c>
      <c r="GL313" s="1347" t="s">
        <v>1958</v>
      </c>
      <c r="GM313" s="1348"/>
      <c r="GN313" s="1147"/>
      <c r="GO313" s="125">
        <v>6.83</v>
      </c>
      <c r="GP313" s="125">
        <v>0.23</v>
      </c>
      <c r="GQ313" s="916">
        <v>0.26400000000000001</v>
      </c>
      <c r="GR313" s="1038"/>
      <c r="GS313" s="1038"/>
      <c r="GT313" s="1038"/>
      <c r="GU313" s="133"/>
      <c r="GV313" s="125"/>
      <c r="GW313" s="125"/>
      <c r="GX313" s="125"/>
      <c r="GY313" s="125"/>
      <c r="GZ313" s="125"/>
      <c r="HA313" s="125"/>
      <c r="HB313" s="125"/>
      <c r="HC313" s="125"/>
      <c r="HD313" s="125"/>
      <c r="HE313" s="125"/>
      <c r="HF313" s="125"/>
      <c r="HG313" s="125"/>
      <c r="HH313" s="125"/>
      <c r="HI313" s="991"/>
      <c r="HJ313" s="991"/>
      <c r="HK313" s="991"/>
      <c r="HL313" s="991"/>
      <c r="HM313" s="991"/>
      <c r="HN313" s="991"/>
      <c r="HO313" s="1022"/>
      <c r="HP313" s="1022"/>
      <c r="HQ313" s="991"/>
      <c r="HR313" s="991"/>
      <c r="HS313" s="991"/>
      <c r="HT313" s="991"/>
      <c r="HU313" s="991"/>
      <c r="HV313" s="991"/>
      <c r="HW313" s="991"/>
      <c r="HX313" s="991"/>
      <c r="HY313" s="991"/>
      <c r="HZ313" s="991"/>
      <c r="IA313" s="991"/>
      <c r="IB313" s="1022"/>
      <c r="IC313" s="991"/>
      <c r="ID313" s="991"/>
      <c r="IE313" s="991"/>
      <c r="IF313" s="991"/>
      <c r="IG313" s="991"/>
      <c r="IH313" s="991"/>
      <c r="II313" s="991"/>
      <c r="IJ313" s="991"/>
      <c r="IK313" s="1022"/>
      <c r="IL313" s="991"/>
      <c r="IM313" s="991"/>
      <c r="IN313" s="1022"/>
      <c r="IO313" s="991"/>
      <c r="IP313" s="991"/>
      <c r="IQ313" s="991"/>
      <c r="IR313" s="991"/>
      <c r="IS313" s="991"/>
      <c r="IT313" s="1022"/>
      <c r="IU313" s="991"/>
      <c r="IV313" s="991"/>
      <c r="IW313" s="991"/>
      <c r="IX313" s="991"/>
      <c r="IY313" s="991"/>
      <c r="IZ313" s="991"/>
      <c r="JA313" s="991"/>
      <c r="JB313" s="991"/>
      <c r="JC313" s="991"/>
      <c r="JD313" s="991"/>
      <c r="JE313" s="991"/>
      <c r="JF313" s="991"/>
      <c r="JG313" s="1342" t="s">
        <v>2059</v>
      </c>
      <c r="JH313" s="1361" t="s">
        <v>2099</v>
      </c>
      <c r="JI313" s="1342" t="s">
        <v>2100</v>
      </c>
      <c r="JJ313" s="1362">
        <v>4</v>
      </c>
      <c r="JK313" s="993"/>
      <c r="JL313" s="993"/>
      <c r="JM313" s="993"/>
      <c r="JN313" s="993"/>
      <c r="JO313" s="993"/>
      <c r="JP313" s="993"/>
      <c r="JQ313" s="993"/>
      <c r="JR313" s="993"/>
      <c r="JS313" s="993"/>
      <c r="JT313" s="993"/>
      <c r="JU313" s="993"/>
      <c r="JV313" s="993"/>
      <c r="JW313" s="993"/>
      <c r="JX313" s="993"/>
      <c r="JY313" s="993"/>
      <c r="JZ313" s="993"/>
      <c r="KA313" s="993"/>
      <c r="KB313" s="993"/>
      <c r="KC313" s="993"/>
      <c r="KD313" s="993"/>
      <c r="KE313" s="993"/>
      <c r="KF313" s="993"/>
      <c r="KG313" s="993"/>
      <c r="KH313" s="993"/>
      <c r="KI313" s="993"/>
      <c r="KJ313" s="993"/>
      <c r="KK313" s="993"/>
      <c r="KL313" s="993"/>
      <c r="KM313" s="993"/>
      <c r="KN313" s="993"/>
      <c r="KO313" s="993"/>
      <c r="KP313" s="993"/>
      <c r="KQ313" s="993"/>
      <c r="KR313" s="993"/>
      <c r="KS313" s="993"/>
      <c r="KT313" s="993"/>
      <c r="KU313" s="993"/>
      <c r="KV313" s="993"/>
      <c r="KW313" s="993"/>
      <c r="KX313" s="993"/>
      <c r="KY313" s="993"/>
      <c r="KZ313" s="993"/>
      <c r="LA313" s="993"/>
      <c r="LB313" s="993"/>
      <c r="LC313" s="993"/>
      <c r="LD313" s="993"/>
      <c r="LE313" s="164">
        <v>4</v>
      </c>
      <c r="LF313" s="1363" t="s">
        <v>484</v>
      </c>
      <c r="LG313" s="1363" t="s">
        <v>484</v>
      </c>
      <c r="LH313" s="1363" t="s">
        <v>484</v>
      </c>
      <c r="LI313" s="1364">
        <v>33.4</v>
      </c>
      <c r="LJ313" s="1364">
        <v>0</v>
      </c>
      <c r="LK313" s="1364" t="s">
        <v>484</v>
      </c>
      <c r="LL313" s="1364" t="s">
        <v>484</v>
      </c>
      <c r="LM313" s="1364">
        <v>0.6</v>
      </c>
      <c r="LN313" s="1364">
        <v>7</v>
      </c>
      <c r="LO313" s="1363" t="s">
        <v>484</v>
      </c>
      <c r="LP313" s="1363" t="s">
        <v>484</v>
      </c>
      <c r="LQ313" s="1364">
        <v>0</v>
      </c>
      <c r="LR313" s="1363">
        <v>1.6</v>
      </c>
      <c r="LS313" s="1363" t="s">
        <v>484</v>
      </c>
      <c r="LT313" s="1364">
        <v>7.1</v>
      </c>
      <c r="LU313" s="1364">
        <v>9.6</v>
      </c>
      <c r="LV313" s="1364">
        <v>0.4</v>
      </c>
      <c r="LW313" s="1363" t="s">
        <v>484</v>
      </c>
      <c r="LX313" s="1363" t="s">
        <v>2085</v>
      </c>
      <c r="LY313" s="1363" t="s">
        <v>484</v>
      </c>
      <c r="LZ313" s="1363" t="s">
        <v>2085</v>
      </c>
    </row>
    <row r="314" spans="1:338" ht="14.45" hidden="1" customHeight="1">
      <c r="A314" s="122">
        <v>11</v>
      </c>
      <c r="B314" s="122">
        <f>COUNTIFS($D$3:D314,D314,$F$3:F314,F314)</f>
        <v>2</v>
      </c>
      <c r="C314" s="184">
        <v>7807</v>
      </c>
      <c r="D314" s="398" t="s">
        <v>813</v>
      </c>
      <c r="E314" s="188" t="s">
        <v>587</v>
      </c>
      <c r="F314" s="187">
        <v>9503124851</v>
      </c>
      <c r="G314" s="125">
        <v>23</v>
      </c>
      <c r="H314" s="398" t="s">
        <v>1337</v>
      </c>
      <c r="I314" s="503" t="s">
        <v>815</v>
      </c>
      <c r="J314" s="504" t="s">
        <v>477</v>
      </c>
      <c r="K314" s="175" t="s">
        <v>478</v>
      </c>
      <c r="L314" s="125">
        <v>9</v>
      </c>
      <c r="M314" s="188" t="s">
        <v>962</v>
      </c>
      <c r="N314" s="188" t="s">
        <v>490</v>
      </c>
      <c r="O314" s="188" t="s">
        <v>481</v>
      </c>
      <c r="P314" s="553" t="s">
        <v>522</v>
      </c>
      <c r="Q314" s="997"/>
      <c r="R314" s="997"/>
      <c r="S314" s="530" t="s">
        <v>503</v>
      </c>
      <c r="T314" s="573" t="s">
        <v>504</v>
      </c>
      <c r="U314" s="574" t="s">
        <v>484</v>
      </c>
      <c r="V314" s="530" t="s">
        <v>505</v>
      </c>
      <c r="W314" s="575" t="s">
        <v>506</v>
      </c>
      <c r="X314" s="530" t="s">
        <v>484</v>
      </c>
      <c r="Y314" s="530" t="s">
        <v>484</v>
      </c>
      <c r="Z314" s="577"/>
      <c r="AA314" s="578"/>
      <c r="AB314" s="201"/>
      <c r="AC314" s="1010"/>
      <c r="AD314" s="1010"/>
      <c r="AE314" s="1010"/>
      <c r="AF314" s="1010"/>
      <c r="AG314" s="534" t="s">
        <v>485</v>
      </c>
      <c r="AH314" s="1009"/>
      <c r="AK314" s="134"/>
      <c r="AM314" s="135"/>
      <c r="AO314" s="490">
        <v>2.25</v>
      </c>
      <c r="AP314" s="137">
        <v>4.3899999999999997</v>
      </c>
      <c r="AQ314" s="138">
        <v>91.5</v>
      </c>
      <c r="AR314" s="139">
        <f t="shared" si="173"/>
        <v>98.14</v>
      </c>
      <c r="AS314" s="140">
        <f t="shared" si="174"/>
        <v>0.51252847380410027</v>
      </c>
      <c r="AT314" s="141">
        <f t="shared" si="175"/>
        <v>46.896355353075172</v>
      </c>
      <c r="AU314" s="142">
        <f t="shared" si="176"/>
        <v>2.3464386275941183E-2</v>
      </c>
      <c r="AV314" s="143">
        <v>2.1116250000000001</v>
      </c>
      <c r="AW314" s="143">
        <f t="shared" si="171"/>
        <v>93.85</v>
      </c>
      <c r="AX314" s="144">
        <v>2.5874999999999999E-2</v>
      </c>
      <c r="AY314" s="145">
        <v>1.1499999999999999</v>
      </c>
      <c r="AZ314" s="149" t="s">
        <v>487</v>
      </c>
      <c r="BA314" s="204">
        <v>2</v>
      </c>
      <c r="BB314" s="205">
        <v>1.4999999999999999E-2</v>
      </c>
      <c r="BC314" s="148"/>
      <c r="BD314" s="148"/>
      <c r="BE314" s="149"/>
      <c r="BF314" s="149"/>
      <c r="BG314" s="145"/>
      <c r="BH314" s="149"/>
      <c r="BJ314" s="149">
        <v>68.2</v>
      </c>
      <c r="BK314" s="149">
        <v>31.7</v>
      </c>
      <c r="BL314" s="150">
        <v>2.1514195583596214</v>
      </c>
      <c r="BM314" s="206">
        <v>1.4E-2</v>
      </c>
      <c r="BN314" s="153">
        <f t="shared" si="177"/>
        <v>0.62222222222222223</v>
      </c>
      <c r="BO314" s="149" t="s">
        <v>487</v>
      </c>
      <c r="BP314" s="145">
        <v>6.13</v>
      </c>
      <c r="BQ314" s="217">
        <v>6.32</v>
      </c>
      <c r="BR314" s="152"/>
      <c r="BS314" s="153">
        <f t="shared" si="166"/>
        <v>67.2</v>
      </c>
      <c r="BT314" s="152">
        <v>99.9</v>
      </c>
      <c r="BU314" s="218">
        <v>5905.6756756756749</v>
      </c>
      <c r="BV314" s="152">
        <f t="shared" ref="BV314:BV345" si="178">100-BT314</f>
        <v>9.9999999999994316E-2</v>
      </c>
      <c r="BW314" s="153">
        <f t="shared" ref="BW314:BW345" si="179">BY314+CA314+CC314</f>
        <v>4.3022</v>
      </c>
      <c r="BX314" s="152">
        <v>21.2</v>
      </c>
      <c r="BY314" s="145">
        <f t="shared" ref="BY314:BY345" si="180">BX314*AP314/100</f>
        <v>0.93067999999999984</v>
      </c>
      <c r="BZ314" s="152">
        <v>46</v>
      </c>
      <c r="CA314" s="145">
        <f t="shared" ref="CA314:CA345" si="181">BZ314*AP314/100</f>
        <v>2.0194000000000001</v>
      </c>
      <c r="CB314" s="152">
        <v>30.8</v>
      </c>
      <c r="CC314" s="145">
        <f t="shared" ref="CC314:CC345" si="182">CB314*AP314/100</f>
        <v>1.35212</v>
      </c>
      <c r="CD314" s="152"/>
      <c r="CL314" s="143">
        <f t="shared" si="172"/>
        <v>0.46086956521739131</v>
      </c>
      <c r="CM314" s="145"/>
      <c r="CN314" s="145"/>
      <c r="CO314" s="145"/>
      <c r="CP314" s="148"/>
      <c r="CQ314" s="149"/>
      <c r="CR314" s="149"/>
      <c r="CS314" s="149"/>
      <c r="CT314" s="145"/>
      <c r="CU314" s="145"/>
      <c r="CV314" s="145"/>
      <c r="CW314" s="145"/>
      <c r="CX314" s="145"/>
      <c r="CY314" s="209"/>
      <c r="CZ314" s="145"/>
      <c r="DA314" s="209" t="s">
        <v>524</v>
      </c>
      <c r="DB314" s="158" t="s">
        <v>508</v>
      </c>
      <c r="DE314" s="991"/>
      <c r="DF314" s="991"/>
      <c r="DG314" s="991"/>
      <c r="DH314" s="991"/>
      <c r="DI314" s="210" t="s">
        <v>489</v>
      </c>
      <c r="DJ314" s="220" t="s">
        <v>485</v>
      </c>
      <c r="DK314" s="162">
        <v>2</v>
      </c>
      <c r="DL314" s="166"/>
      <c r="DM314" s="166"/>
      <c r="DN314" s="164">
        <v>1</v>
      </c>
      <c r="DO314" s="166"/>
      <c r="DP314" s="168"/>
      <c r="DQ314" s="166"/>
      <c r="DR314" s="165" t="s">
        <v>490</v>
      </c>
      <c r="DS314" s="125" t="s">
        <v>490</v>
      </c>
      <c r="DT314" s="125">
        <v>36017</v>
      </c>
      <c r="DU314" s="125">
        <v>93.4</v>
      </c>
      <c r="DV314" s="125">
        <v>6.6</v>
      </c>
      <c r="DW314" s="125" t="s">
        <v>490</v>
      </c>
      <c r="DX314" s="125" t="s">
        <v>490</v>
      </c>
      <c r="DY314" s="125" t="s">
        <v>490</v>
      </c>
      <c r="DZ314" s="125" t="s">
        <v>490</v>
      </c>
      <c r="EA314" s="125">
        <v>0</v>
      </c>
      <c r="EC314" s="166"/>
      <c r="ED314" s="166" t="s">
        <v>962</v>
      </c>
      <c r="EE314" s="166">
        <v>9</v>
      </c>
      <c r="EF314" s="166"/>
      <c r="EG314" s="166">
        <v>2</v>
      </c>
      <c r="EH314" s="166">
        <v>0</v>
      </c>
      <c r="EI314" s="166">
        <v>185</v>
      </c>
      <c r="EJ314" s="166">
        <v>80</v>
      </c>
      <c r="EK314" s="167">
        <f t="shared" si="165"/>
        <v>23.374726077428782</v>
      </c>
      <c r="EL314" s="166">
        <v>0</v>
      </c>
      <c r="EM314" s="168" t="s">
        <v>490</v>
      </c>
      <c r="EN314" s="166">
        <v>0</v>
      </c>
      <c r="EO314" s="166">
        <v>0</v>
      </c>
      <c r="EP314" s="166">
        <v>4</v>
      </c>
      <c r="EQ314" s="1230">
        <v>43021</v>
      </c>
      <c r="ER314" s="1067">
        <v>7807</v>
      </c>
      <c r="ES314" s="612">
        <v>75</v>
      </c>
      <c r="ET314" s="611">
        <v>1470000</v>
      </c>
      <c r="EU314" s="578">
        <v>2</v>
      </c>
      <c r="EV314" s="600">
        <v>39200</v>
      </c>
      <c r="EW314" s="578">
        <v>1010000</v>
      </c>
      <c r="EX314" s="957">
        <v>26933.333333333332</v>
      </c>
      <c r="EY314" s="1075">
        <v>242400</v>
      </c>
      <c r="EZ314" s="1083"/>
      <c r="FA314" s="1083"/>
      <c r="FB314" s="1083"/>
      <c r="FC314" s="1083"/>
      <c r="FD314" s="1135"/>
      <c r="FE314" s="1135"/>
      <c r="FF314" s="1135"/>
      <c r="FG314" s="1325"/>
      <c r="FH314" s="674">
        <v>1.3372648514851486</v>
      </c>
      <c r="FI314" s="674"/>
      <c r="FJ314" s="1259">
        <v>36017</v>
      </c>
      <c r="FK314" s="1154" t="s">
        <v>485</v>
      </c>
      <c r="FL314" s="133"/>
      <c r="FM314" s="172">
        <v>68.707482993197274</v>
      </c>
      <c r="FN314" s="213">
        <f>EX314/1000</f>
        <v>26.933333333333334</v>
      </c>
      <c r="FP314" s="172">
        <v>68.707482993197274</v>
      </c>
      <c r="FQ314" s="213">
        <v>26.933333333333334</v>
      </c>
      <c r="FR314" s="143">
        <f>DT314/EX314</f>
        <v>1.3372648514851486</v>
      </c>
      <c r="FS314" s="222"/>
      <c r="FT314" s="223"/>
      <c r="FU314" s="223"/>
      <c r="FV314" s="223"/>
      <c r="FW314" s="164">
        <v>1</v>
      </c>
      <c r="GF314" s="175"/>
      <c r="GJ314" s="991"/>
      <c r="GK314" s="214">
        <v>43123</v>
      </c>
      <c r="GL314" s="1260" t="s">
        <v>497</v>
      </c>
      <c r="GM314" s="1231">
        <f>DATEDIF(EQ314,GK314,"m")</f>
        <v>3</v>
      </c>
      <c r="GN314" s="1147"/>
      <c r="GR314" s="991"/>
      <c r="GS314" s="991"/>
      <c r="GT314" s="991"/>
      <c r="GU314" s="122"/>
      <c r="JD314" s="122"/>
      <c r="JG314" s="1360" t="s">
        <v>2059</v>
      </c>
      <c r="JH314" s="1360" t="s">
        <v>2101</v>
      </c>
      <c r="JI314" s="1360">
        <v>1.2</v>
      </c>
      <c r="JJ314" s="1362">
        <v>2</v>
      </c>
      <c r="JK314" s="993"/>
      <c r="JL314" s="993"/>
      <c r="JM314" s="993"/>
      <c r="JN314" s="993"/>
      <c r="JO314" s="993"/>
      <c r="JP314" s="993"/>
      <c r="JQ314" s="993"/>
      <c r="JR314" s="993"/>
      <c r="JS314" s="993"/>
      <c r="JT314" s="993"/>
      <c r="JU314" s="993"/>
      <c r="JV314" s="993"/>
      <c r="JW314" s="993"/>
      <c r="JX314" s="993"/>
      <c r="JY314" s="993"/>
      <c r="JZ314" s="993"/>
      <c r="KA314" s="993"/>
      <c r="KB314" s="993"/>
      <c r="KC314" s="993"/>
      <c r="KD314" s="993"/>
      <c r="KE314" s="993"/>
      <c r="KF314" s="993"/>
      <c r="KG314" s="993"/>
      <c r="KH314" s="993"/>
      <c r="KI314" s="993"/>
      <c r="KJ314" s="993"/>
      <c r="KK314" s="993"/>
      <c r="KL314" s="993"/>
      <c r="KM314" s="993"/>
      <c r="KN314" s="993"/>
      <c r="KO314" s="993"/>
      <c r="KP314" s="993"/>
      <c r="KQ314" s="993"/>
      <c r="KR314" s="993"/>
      <c r="KS314" s="993"/>
      <c r="KT314" s="993"/>
      <c r="KU314" s="993"/>
      <c r="KV314" s="993"/>
      <c r="KW314" s="993"/>
      <c r="KX314" s="993"/>
      <c r="KY314" s="993"/>
      <c r="KZ314" s="993"/>
      <c r="LA314" s="993"/>
      <c r="LB314" s="993"/>
      <c r="LC314" s="993"/>
      <c r="LD314" s="993"/>
      <c r="LF314" s="122"/>
      <c r="LG314" s="122"/>
      <c r="LH314" s="122"/>
      <c r="LI314" s="122"/>
      <c r="LJ314" s="122"/>
      <c r="LK314" s="122"/>
      <c r="LL314" s="122"/>
      <c r="LM314" s="122"/>
      <c r="LN314" s="122"/>
      <c r="LO314" s="122"/>
      <c r="LP314" s="122"/>
      <c r="LQ314" s="122"/>
    </row>
    <row r="315" spans="1:338" s="1351" customFormat="1" ht="14.45" customHeight="1">
      <c r="A315" s="209">
        <v>303</v>
      </c>
      <c r="B315" s="209">
        <f>COUNTIFS($D$3:D315,D315,$F$3:F315,F315)</f>
        <v>2</v>
      </c>
      <c r="C315" s="1338">
        <v>9818</v>
      </c>
      <c r="D315" s="532" t="s">
        <v>1806</v>
      </c>
      <c r="E315" s="164" t="s">
        <v>986</v>
      </c>
      <c r="F315" s="1339">
        <v>6251061828</v>
      </c>
      <c r="G315" s="164">
        <f>LEFT(H315,4)-CONCATENATE(19,LEFT(F315,2))</f>
        <v>56</v>
      </c>
      <c r="H315" s="532" t="s">
        <v>1799</v>
      </c>
      <c r="I315" s="1370" t="s">
        <v>1808</v>
      </c>
      <c r="J315" s="1371" t="s">
        <v>477</v>
      </c>
      <c r="K315" s="164" t="s">
        <v>478</v>
      </c>
      <c r="L315" s="164">
        <v>8</v>
      </c>
      <c r="M315" s="164" t="s">
        <v>713</v>
      </c>
      <c r="N315" s="164" t="s">
        <v>490</v>
      </c>
      <c r="O315" s="125"/>
      <c r="P315" s="125" t="s">
        <v>714</v>
      </c>
      <c r="Q315" s="991"/>
      <c r="R315" s="991"/>
      <c r="S315" s="530" t="s">
        <v>598</v>
      </c>
      <c r="T315" s="573" t="s">
        <v>523</v>
      </c>
      <c r="U315" s="530" t="s">
        <v>484</v>
      </c>
      <c r="V315" s="609" t="s">
        <v>599</v>
      </c>
      <c r="W315" s="530" t="s">
        <v>506</v>
      </c>
      <c r="X315" s="611" t="s">
        <v>484</v>
      </c>
      <c r="Y315" s="611" t="s">
        <v>484</v>
      </c>
      <c r="Z315" s="415"/>
      <c r="AA315" s="125"/>
      <c r="AB315" s="175"/>
      <c r="AC315" s="1015">
        <v>70991</v>
      </c>
      <c r="AD315" s="1016">
        <v>709</v>
      </c>
      <c r="AE315" s="1015" t="s">
        <v>484</v>
      </c>
      <c r="AF315" s="1015" t="s">
        <v>484</v>
      </c>
      <c r="AG315" s="534" t="s">
        <v>507</v>
      </c>
      <c r="AH315" s="344"/>
      <c r="AI315" s="122"/>
      <c r="AJ315" s="122"/>
      <c r="AK315" s="133"/>
      <c r="AL315" s="133"/>
      <c r="AM315" s="133"/>
      <c r="AN315" s="133"/>
      <c r="AO315" s="1024">
        <v>37.700000000000003</v>
      </c>
      <c r="AP315" s="137">
        <v>30.6</v>
      </c>
      <c r="AQ315" s="138">
        <v>30</v>
      </c>
      <c r="AR315" s="139">
        <f t="shared" si="173"/>
        <v>98.300000000000011</v>
      </c>
      <c r="AS315" s="140">
        <f t="shared" si="174"/>
        <v>1.2320261437908497</v>
      </c>
      <c r="AT315" s="141">
        <f t="shared" si="175"/>
        <v>36.96078431372549</v>
      </c>
      <c r="AU315" s="142">
        <f t="shared" si="176"/>
        <v>0.62211221122112215</v>
      </c>
      <c r="AV315" s="631">
        <v>35.3249</v>
      </c>
      <c r="AW315" s="143">
        <f t="shared" si="171"/>
        <v>93.7</v>
      </c>
      <c r="AX315" s="144">
        <v>0.49010000000000004</v>
      </c>
      <c r="AY315" s="353">
        <v>1.3</v>
      </c>
      <c r="AZ315" s="523" t="s">
        <v>487</v>
      </c>
      <c r="BA315" s="353">
        <v>37.5</v>
      </c>
      <c r="BB315" s="322">
        <v>4.2000000000000003E-2</v>
      </c>
      <c r="BC315" s="356"/>
      <c r="BD315" s="357"/>
      <c r="BE315" s="357"/>
      <c r="BF315" s="357"/>
      <c r="BG315" s="145"/>
      <c r="BH315" s="358">
        <v>658.12061711079946</v>
      </c>
      <c r="BI315" s="234">
        <v>2.0299999999999998</v>
      </c>
      <c r="BJ315" s="122">
        <v>54.6</v>
      </c>
      <c r="BK315" s="145">
        <v>45.8</v>
      </c>
      <c r="BL315" s="150">
        <f t="shared" ref="BL315:BL346" si="183">BJ315/BK315</f>
        <v>1.1921397379912664</v>
      </c>
      <c r="BM315" s="206">
        <v>0.4</v>
      </c>
      <c r="BN315" s="153">
        <f t="shared" si="177"/>
        <v>1.0610079575596816</v>
      </c>
      <c r="BO315" s="262" t="s">
        <v>487</v>
      </c>
      <c r="BP315" s="122">
        <v>33.25</v>
      </c>
      <c r="BQ315" s="359">
        <v>65.5</v>
      </c>
      <c r="BR315" s="174">
        <v>31810.400000000001</v>
      </c>
      <c r="BS315" s="153">
        <f t="shared" si="166"/>
        <v>41.6</v>
      </c>
      <c r="BT315" s="158">
        <v>85.1</v>
      </c>
      <c r="BU315" s="174">
        <v>7743.1034482758623</v>
      </c>
      <c r="BV315" s="153">
        <f t="shared" si="178"/>
        <v>14.900000000000006</v>
      </c>
      <c r="BW315" s="1039">
        <f t="shared" si="179"/>
        <v>30.141000000000002</v>
      </c>
      <c r="BX315" s="158">
        <v>19.100000000000001</v>
      </c>
      <c r="BY315" s="145">
        <f t="shared" si="180"/>
        <v>5.8446000000000007</v>
      </c>
      <c r="BZ315" s="158">
        <v>22.5</v>
      </c>
      <c r="CA315" s="145">
        <f t="shared" si="181"/>
        <v>6.8849999999999998</v>
      </c>
      <c r="CB315" s="158">
        <v>56.9</v>
      </c>
      <c r="CC315" s="145">
        <f t="shared" si="182"/>
        <v>17.4114</v>
      </c>
      <c r="CD315" s="122">
        <v>0.53</v>
      </c>
      <c r="CE315" s="122"/>
      <c r="CF315" s="122"/>
      <c r="CG315" s="122"/>
      <c r="CH315" s="122"/>
      <c r="CI315" s="122"/>
      <c r="CJ315" s="122">
        <v>70</v>
      </c>
      <c r="CK315" s="135">
        <v>4860.5048859934859</v>
      </c>
      <c r="CL315" s="143">
        <f t="shared" si="172"/>
        <v>0.84888888888888892</v>
      </c>
      <c r="CM315" s="145"/>
      <c r="CN315" s="145"/>
      <c r="CO315" s="145"/>
      <c r="CP315" s="357"/>
      <c r="CQ315" s="357"/>
      <c r="CR315" s="357"/>
      <c r="CS315" s="357"/>
      <c r="CT315" s="145"/>
      <c r="CU315" s="145"/>
      <c r="CV315" s="145"/>
      <c r="CW315" s="145"/>
      <c r="CX315" s="172"/>
      <c r="CY315" s="209"/>
      <c r="CZ315" s="145"/>
      <c r="DA315" s="209">
        <v>4</v>
      </c>
      <c r="DB315" s="149" t="s">
        <v>300</v>
      </c>
      <c r="DC315" s="122"/>
      <c r="DD315" s="159"/>
      <c r="DE315" s="991"/>
      <c r="DF315" s="991"/>
      <c r="DG315" s="991"/>
      <c r="DH315" s="1067"/>
      <c r="DI315" s="164" t="s">
        <v>515</v>
      </c>
      <c r="DJ315" s="1357" t="s">
        <v>507</v>
      </c>
      <c r="DK315" s="162">
        <v>2</v>
      </c>
      <c r="DL315" s="166" t="s">
        <v>2039</v>
      </c>
      <c r="DM315" s="166"/>
      <c r="DN315" s="164">
        <v>0</v>
      </c>
      <c r="DO315" s="166">
        <v>1</v>
      </c>
      <c r="DP315" s="1344">
        <v>40102</v>
      </c>
      <c r="DQ315" s="166">
        <v>1</v>
      </c>
      <c r="DR315" s="165">
        <v>2.4</v>
      </c>
      <c r="DS315" s="125">
        <v>2.4</v>
      </c>
      <c r="DT315" s="125">
        <v>609</v>
      </c>
      <c r="DU315" s="125">
        <v>42.7</v>
      </c>
      <c r="DV315" s="125">
        <v>57.3</v>
      </c>
      <c r="DW315" s="125">
        <v>1.3</v>
      </c>
      <c r="DX315" s="125">
        <v>314.60000000000002</v>
      </c>
      <c r="DY315" s="125">
        <v>38.1</v>
      </c>
      <c r="DZ315" s="125">
        <v>4.8</v>
      </c>
      <c r="EA315" s="125">
        <v>0</v>
      </c>
      <c r="EB315" s="122"/>
      <c r="EC315" s="166"/>
      <c r="ED315" s="166"/>
      <c r="EE315" s="166">
        <v>8</v>
      </c>
      <c r="EF315" s="166"/>
      <c r="EG315" s="166"/>
      <c r="EH315" s="166"/>
      <c r="EI315" s="166">
        <v>162</v>
      </c>
      <c r="EJ315" s="166">
        <v>81</v>
      </c>
      <c r="EK315" s="167">
        <f t="shared" si="165"/>
        <v>30.864197530864196</v>
      </c>
      <c r="EL315" s="166">
        <v>2</v>
      </c>
      <c r="EM315" s="1345">
        <v>43425</v>
      </c>
      <c r="EN315" s="166" t="s">
        <v>490</v>
      </c>
      <c r="EO315" s="166" t="s">
        <v>490</v>
      </c>
      <c r="EP315" s="316" t="s">
        <v>490</v>
      </c>
      <c r="EQ315" s="1354"/>
      <c r="ER315" s="1071">
        <v>9818</v>
      </c>
      <c r="ES315" s="956">
        <v>48</v>
      </c>
      <c r="ET315" s="611">
        <v>132705</v>
      </c>
      <c r="EU315" s="611">
        <v>2</v>
      </c>
      <c r="EV315" s="600">
        <f>ET315/ES315*EU315</f>
        <v>5529.375</v>
      </c>
      <c r="EW315" s="611">
        <v>4202</v>
      </c>
      <c r="EX315" s="957">
        <f>EW315/ES315*EU315</f>
        <v>175.08333333333334</v>
      </c>
      <c r="EY315" s="1075">
        <f>L315*EX315</f>
        <v>1400.6666666666667</v>
      </c>
      <c r="EZ315" s="1077">
        <v>32</v>
      </c>
      <c r="FA315" s="1078">
        <v>70991</v>
      </c>
      <c r="FB315" s="1078">
        <v>400</v>
      </c>
      <c r="FC315" s="1068"/>
      <c r="FD315" s="1079">
        <f>FA315/EZ315</f>
        <v>2218.46875</v>
      </c>
      <c r="FE315" s="1079">
        <f>FB315*FD315/1000</f>
        <v>887.38750000000005</v>
      </c>
      <c r="FF315" s="1029">
        <f>EY315/FE315</f>
        <v>1.5784160433482179</v>
      </c>
      <c r="FG315" s="954"/>
      <c r="FH315" s="614"/>
      <c r="FI315" s="753"/>
      <c r="FJ315" s="421"/>
      <c r="FK315" s="1009"/>
      <c r="FL315" s="122"/>
      <c r="FM315" s="172">
        <f>EW315*100/ET315</f>
        <v>3.1664217625560456</v>
      </c>
      <c r="FN315" s="213">
        <f>EX315/1000</f>
        <v>0.17508333333333334</v>
      </c>
      <c r="FO315" s="133"/>
      <c r="FP315" s="172">
        <v>3.1664217625560456</v>
      </c>
      <c r="FQ315" s="213">
        <v>0.17508333333333334</v>
      </c>
      <c r="FR315" s="222">
        <f>DT315/EX315</f>
        <v>3.4783436458829127</v>
      </c>
      <c r="FS315" s="222"/>
      <c r="FT315" s="223"/>
      <c r="FU315" s="223"/>
      <c r="FV315" s="223"/>
      <c r="FW315" s="125"/>
      <c r="FX315" s="125"/>
      <c r="FY315" s="125"/>
      <c r="FZ315" s="175"/>
      <c r="GA315" s="175"/>
      <c r="GB315" s="175"/>
      <c r="GC315" s="175"/>
      <c r="GD315" s="125"/>
      <c r="GE315" s="175"/>
      <c r="GF315" s="175"/>
      <c r="GG315" s="125"/>
      <c r="GH315" s="175"/>
      <c r="GI315" s="175"/>
      <c r="GJ315" s="1346">
        <f>DATEDIF(EM315,GK315,"m")</f>
        <v>0</v>
      </c>
      <c r="GK315" s="214">
        <v>43425</v>
      </c>
      <c r="GL315" s="1347" t="s">
        <v>1958</v>
      </c>
      <c r="GM315" s="1348"/>
      <c r="GN315" s="1147"/>
      <c r="GO315" s="125"/>
      <c r="GP315" s="340">
        <v>1.3</v>
      </c>
      <c r="GQ315" s="125"/>
      <c r="GR315" s="991"/>
      <c r="GS315" s="991"/>
      <c r="GT315" s="991"/>
      <c r="GU315" s="133"/>
      <c r="GV315" s="125"/>
      <c r="GW315" s="125"/>
      <c r="GX315" s="125"/>
      <c r="GY315" s="125"/>
      <c r="GZ315" s="125"/>
      <c r="HA315" s="125"/>
      <c r="HB315" s="125"/>
      <c r="HC315" s="125"/>
      <c r="HD315" s="125"/>
      <c r="HE315" s="125"/>
      <c r="HF315" s="125"/>
      <c r="HG315" s="125"/>
      <c r="HH315" s="125"/>
      <c r="HI315" s="991"/>
      <c r="HJ315" s="991"/>
      <c r="HK315" s="991"/>
      <c r="HL315" s="991"/>
      <c r="HM315" s="991"/>
      <c r="HN315" s="991"/>
      <c r="HO315" s="1022"/>
      <c r="HP315" s="1022"/>
      <c r="HQ315" s="991"/>
      <c r="HR315" s="991"/>
      <c r="HS315" s="991"/>
      <c r="HT315" s="991"/>
      <c r="HU315" s="991"/>
      <c r="HV315" s="991"/>
      <c r="HW315" s="991"/>
      <c r="HX315" s="991"/>
      <c r="HY315" s="991"/>
      <c r="HZ315" s="991"/>
      <c r="IA315" s="991"/>
      <c r="IB315" s="1022"/>
      <c r="IC315" s="991"/>
      <c r="ID315" s="991"/>
      <c r="IE315" s="991"/>
      <c r="IF315" s="991"/>
      <c r="IG315" s="991"/>
      <c r="IH315" s="991"/>
      <c r="II315" s="991"/>
      <c r="IJ315" s="991"/>
      <c r="IK315" s="1022"/>
      <c r="IL315" s="991"/>
      <c r="IM315" s="991"/>
      <c r="IN315" s="1022"/>
      <c r="IO315" s="991"/>
      <c r="IP315" s="991"/>
      <c r="IQ315" s="991"/>
      <c r="IR315" s="991"/>
      <c r="IS315" s="991"/>
      <c r="IT315" s="1022"/>
      <c r="IU315" s="991"/>
      <c r="IV315" s="991"/>
      <c r="IW315" s="991"/>
      <c r="IX315" s="991"/>
      <c r="IY315" s="991"/>
      <c r="IZ315" s="991"/>
      <c r="JA315" s="991"/>
      <c r="JB315" s="991"/>
      <c r="JC315" s="991"/>
      <c r="JD315" s="991"/>
      <c r="JE315" s="991"/>
      <c r="JF315" s="991"/>
      <c r="JG315" s="1342" t="s">
        <v>2059</v>
      </c>
      <c r="JH315" s="1342" t="s">
        <v>2101</v>
      </c>
      <c r="JI315" s="1342">
        <v>1.2</v>
      </c>
      <c r="JJ315" s="1362">
        <v>2</v>
      </c>
      <c r="JK315" s="993"/>
      <c r="JL315" s="993"/>
      <c r="JM315" s="993"/>
      <c r="JN315" s="993"/>
      <c r="JO315" s="993"/>
      <c r="JP315" s="993"/>
      <c r="JQ315" s="993"/>
      <c r="JR315" s="993"/>
      <c r="JS315" s="993"/>
      <c r="JT315" s="993"/>
      <c r="JU315" s="993"/>
      <c r="JV315" s="993"/>
      <c r="JW315" s="993"/>
      <c r="JX315" s="993"/>
      <c r="JY315" s="993"/>
      <c r="JZ315" s="993"/>
      <c r="KA315" s="993"/>
      <c r="KB315" s="993"/>
      <c r="KC315" s="993"/>
      <c r="KD315" s="993"/>
      <c r="KE315" s="993"/>
      <c r="KF315" s="993"/>
      <c r="KG315" s="993"/>
      <c r="KH315" s="993"/>
      <c r="KI315" s="993"/>
      <c r="KJ315" s="993"/>
      <c r="KK315" s="993"/>
      <c r="KL315" s="993"/>
      <c r="KM315" s="993"/>
      <c r="KN315" s="993"/>
      <c r="KO315" s="993"/>
      <c r="KP315" s="993"/>
      <c r="KQ315" s="993"/>
      <c r="KR315" s="993"/>
      <c r="KS315" s="993"/>
      <c r="KT315" s="993"/>
      <c r="KU315" s="993"/>
      <c r="KV315" s="993"/>
      <c r="KW315" s="993"/>
      <c r="KX315" s="993"/>
      <c r="KY315" s="993"/>
      <c r="KZ315" s="993"/>
      <c r="LA315" s="993"/>
      <c r="LB315" s="993"/>
      <c r="LC315" s="993"/>
      <c r="LD315" s="993"/>
      <c r="LE315" s="1403">
        <v>1</v>
      </c>
      <c r="LF315" s="1365" t="s">
        <v>484</v>
      </c>
      <c r="LG315" s="1365" t="s">
        <v>484</v>
      </c>
      <c r="LH315" s="1365" t="s">
        <v>2085</v>
      </c>
      <c r="LI315" s="1457">
        <v>12.1</v>
      </c>
      <c r="LJ315" s="1365">
        <v>0.5</v>
      </c>
      <c r="LK315" s="1365" t="s">
        <v>2085</v>
      </c>
      <c r="LL315" s="1365" t="s">
        <v>2085</v>
      </c>
      <c r="LM315" s="1457">
        <v>2.1</v>
      </c>
      <c r="LN315" s="1457">
        <v>18.2</v>
      </c>
      <c r="LO315" s="1457">
        <v>4.4000000000000004</v>
      </c>
      <c r="LP315" s="1457">
        <v>12.7</v>
      </c>
      <c r="LQ315" s="1457">
        <v>2.8</v>
      </c>
      <c r="LR315" s="1457">
        <v>3.9</v>
      </c>
      <c r="LS315" s="1365">
        <v>0.3</v>
      </c>
      <c r="LT315" s="1457">
        <v>2.6</v>
      </c>
      <c r="LU315" s="1365"/>
      <c r="LV315" s="1457">
        <v>0.5</v>
      </c>
      <c r="LW315" s="1457">
        <v>16.399999999999999</v>
      </c>
      <c r="LX315" s="1365" t="s">
        <v>2085</v>
      </c>
      <c r="LY315" s="1365" t="s">
        <v>2085</v>
      </c>
      <c r="LZ315" s="1365" t="s">
        <v>2085</v>
      </c>
    </row>
    <row r="316" spans="1:338" hidden="1">
      <c r="A316" s="122">
        <v>87</v>
      </c>
      <c r="B316" s="122">
        <f>COUNTIFS($D$3:D316,D316,$F$3:F316,F316)</f>
        <v>0</v>
      </c>
      <c r="AC316" s="232"/>
      <c r="AR316" s="139">
        <f t="shared" si="173"/>
        <v>0</v>
      </c>
      <c r="AS316" s="140" t="e">
        <f t="shared" si="174"/>
        <v>#DIV/0!</v>
      </c>
      <c r="AT316" s="141" t="e">
        <f t="shared" si="175"/>
        <v>#DIV/0!</v>
      </c>
      <c r="AU316" s="142" t="e">
        <f t="shared" si="176"/>
        <v>#DIV/0!</v>
      </c>
      <c r="AV316" s="143" t="e">
        <f t="shared" ref="AV316:AV347" si="184">AW316*AO316/100</f>
        <v>#DIV/0!</v>
      </c>
      <c r="AW316" s="143" t="e">
        <f t="shared" ref="AW316:AW347" si="185">98-AY316-(CD316*100/AO316)</f>
        <v>#DIV/0!</v>
      </c>
      <c r="AY316" s="143" t="e">
        <f t="shared" ref="AY316:AY347" si="186">AX316*100/AO316</f>
        <v>#DIV/0!</v>
      </c>
      <c r="AZ316" s="122" t="s">
        <v>487</v>
      </c>
      <c r="BB316" s="147" t="s">
        <v>487</v>
      </c>
      <c r="BG316" s="145"/>
      <c r="BL316" s="150" t="e">
        <f t="shared" si="183"/>
        <v>#DIV/0!</v>
      </c>
      <c r="BN316" s="153" t="e">
        <f t="shared" si="177"/>
        <v>#DIV/0!</v>
      </c>
      <c r="BO316" s="122" t="s">
        <v>487</v>
      </c>
      <c r="BS316" s="153">
        <f t="shared" si="166"/>
        <v>0</v>
      </c>
      <c r="BV316" s="153">
        <f t="shared" si="178"/>
        <v>100</v>
      </c>
      <c r="BW316" s="153">
        <f t="shared" si="179"/>
        <v>0</v>
      </c>
      <c r="BY316" s="145">
        <f t="shared" si="180"/>
        <v>0</v>
      </c>
      <c r="CA316" s="145">
        <f t="shared" si="181"/>
        <v>0</v>
      </c>
      <c r="CC316" s="145">
        <f t="shared" si="182"/>
        <v>0</v>
      </c>
      <c r="CD316" s="145"/>
      <c r="CL316" s="143" t="e">
        <f t="shared" si="172"/>
        <v>#DIV/0!</v>
      </c>
      <c r="CZ316" s="145"/>
      <c r="EE316" s="166">
        <f t="shared" ref="EE316:EE347" si="187">L316</f>
        <v>0</v>
      </c>
      <c r="ES316" s="982">
        <v>75</v>
      </c>
      <c r="EU316" s="982">
        <v>4000</v>
      </c>
      <c r="EV316" s="982">
        <v>39780</v>
      </c>
      <c r="FN316" s="213">
        <f t="shared" ref="FN316:FN347" si="188">AC316/1000</f>
        <v>0</v>
      </c>
      <c r="FR316" s="133"/>
      <c r="GL316" s="122"/>
      <c r="JD316" s="122"/>
      <c r="LE316" s="133"/>
    </row>
    <row r="317" spans="1:338" hidden="1">
      <c r="A317" s="122">
        <v>88</v>
      </c>
      <c r="B317" s="122">
        <f>COUNTIFS($D$3:D317,D317,$F$3:F317,F317)</f>
        <v>0</v>
      </c>
      <c r="AR317" s="139">
        <f t="shared" si="173"/>
        <v>0</v>
      </c>
      <c r="AS317" s="140" t="e">
        <f t="shared" si="174"/>
        <v>#DIV/0!</v>
      </c>
      <c r="AT317" s="141" t="e">
        <f t="shared" si="175"/>
        <v>#DIV/0!</v>
      </c>
      <c r="AU317" s="142" t="e">
        <f t="shared" si="176"/>
        <v>#DIV/0!</v>
      </c>
      <c r="AV317" s="143" t="e">
        <f t="shared" si="184"/>
        <v>#DIV/0!</v>
      </c>
      <c r="AW317" s="143" t="e">
        <f t="shared" si="185"/>
        <v>#DIV/0!</v>
      </c>
      <c r="AY317" s="143" t="e">
        <f t="shared" si="186"/>
        <v>#DIV/0!</v>
      </c>
      <c r="AZ317" s="122" t="s">
        <v>487</v>
      </c>
      <c r="BB317" s="147" t="s">
        <v>487</v>
      </c>
      <c r="BG317" s="145"/>
      <c r="BL317" s="150" t="e">
        <f t="shared" si="183"/>
        <v>#DIV/0!</v>
      </c>
      <c r="BN317" s="153" t="e">
        <f t="shared" si="177"/>
        <v>#DIV/0!</v>
      </c>
      <c r="BO317" s="122" t="s">
        <v>487</v>
      </c>
      <c r="BS317" s="153">
        <f t="shared" si="166"/>
        <v>0</v>
      </c>
      <c r="BV317" s="153">
        <f t="shared" si="178"/>
        <v>100</v>
      </c>
      <c r="BW317" s="153">
        <f t="shared" si="179"/>
        <v>0</v>
      </c>
      <c r="BY317" s="145">
        <f t="shared" si="180"/>
        <v>0</v>
      </c>
      <c r="CA317" s="145">
        <f t="shared" si="181"/>
        <v>0</v>
      </c>
      <c r="CC317" s="145">
        <f t="shared" si="182"/>
        <v>0</v>
      </c>
      <c r="CL317" s="143" t="e">
        <f t="shared" si="172"/>
        <v>#DIV/0!</v>
      </c>
      <c r="CZ317" s="145"/>
      <c r="EE317" s="166">
        <f t="shared" si="187"/>
        <v>0</v>
      </c>
      <c r="ES317" s="982">
        <v>75</v>
      </c>
      <c r="EU317" s="982">
        <v>4000</v>
      </c>
      <c r="EV317" s="982">
        <v>39780</v>
      </c>
      <c r="FN317" s="213">
        <f t="shared" si="188"/>
        <v>0</v>
      </c>
      <c r="FR317" s="133"/>
      <c r="GL317" s="122"/>
      <c r="JD317" s="122"/>
      <c r="LE317" s="133"/>
    </row>
    <row r="318" spans="1:338" hidden="1">
      <c r="A318" s="122">
        <v>89</v>
      </c>
      <c r="B318" s="122">
        <f>COUNTIFS($D$3:D318,D318,$F$3:F318,F318)</f>
        <v>0</v>
      </c>
      <c r="AR318" s="139">
        <f t="shared" si="173"/>
        <v>0</v>
      </c>
      <c r="AS318" s="140" t="e">
        <f t="shared" si="174"/>
        <v>#DIV/0!</v>
      </c>
      <c r="AT318" s="141" t="e">
        <f t="shared" si="175"/>
        <v>#DIV/0!</v>
      </c>
      <c r="AU318" s="142" t="e">
        <f t="shared" si="176"/>
        <v>#DIV/0!</v>
      </c>
      <c r="AV318" s="143" t="e">
        <f t="shared" si="184"/>
        <v>#DIV/0!</v>
      </c>
      <c r="AW318" s="143" t="e">
        <f t="shared" si="185"/>
        <v>#DIV/0!</v>
      </c>
      <c r="AY318" s="143" t="e">
        <f t="shared" si="186"/>
        <v>#DIV/0!</v>
      </c>
      <c r="AZ318" s="122" t="s">
        <v>487</v>
      </c>
      <c r="BB318" s="147" t="s">
        <v>487</v>
      </c>
      <c r="BG318" s="145"/>
      <c r="BL318" s="150" t="e">
        <f t="shared" si="183"/>
        <v>#DIV/0!</v>
      </c>
      <c r="BN318" s="153" t="e">
        <f t="shared" si="177"/>
        <v>#DIV/0!</v>
      </c>
      <c r="BO318" s="122" t="s">
        <v>487</v>
      </c>
      <c r="BS318" s="153">
        <f t="shared" si="166"/>
        <v>0</v>
      </c>
      <c r="BV318" s="153">
        <f t="shared" si="178"/>
        <v>100</v>
      </c>
      <c r="BW318" s="153">
        <f t="shared" si="179"/>
        <v>0</v>
      </c>
      <c r="BY318" s="145">
        <f t="shared" si="180"/>
        <v>0</v>
      </c>
      <c r="CA318" s="145">
        <f t="shared" si="181"/>
        <v>0</v>
      </c>
      <c r="CC318" s="145">
        <f t="shared" si="182"/>
        <v>0</v>
      </c>
      <c r="CL318" s="143" t="e">
        <f t="shared" si="172"/>
        <v>#DIV/0!</v>
      </c>
      <c r="CZ318" s="145"/>
      <c r="EE318" s="166">
        <f t="shared" si="187"/>
        <v>0</v>
      </c>
      <c r="ES318" s="982">
        <v>75</v>
      </c>
      <c r="EU318" s="982">
        <v>4000</v>
      </c>
      <c r="EV318" s="982">
        <v>39780</v>
      </c>
      <c r="FN318" s="213">
        <f t="shared" si="188"/>
        <v>0</v>
      </c>
      <c r="FR318" s="133"/>
      <c r="GL318" s="122"/>
      <c r="JD318" s="122"/>
      <c r="LE318" s="133"/>
    </row>
    <row r="319" spans="1:338" hidden="1">
      <c r="A319" s="122">
        <v>90</v>
      </c>
      <c r="B319" s="122">
        <f>COUNTIFS($D$3:D319,D319,$F$3:F319,F319)</f>
        <v>0</v>
      </c>
      <c r="AR319" s="139">
        <f t="shared" si="173"/>
        <v>0</v>
      </c>
      <c r="AS319" s="140" t="e">
        <f t="shared" si="174"/>
        <v>#DIV/0!</v>
      </c>
      <c r="AT319" s="141" t="e">
        <f t="shared" si="175"/>
        <v>#DIV/0!</v>
      </c>
      <c r="AU319" s="142" t="e">
        <f t="shared" si="176"/>
        <v>#DIV/0!</v>
      </c>
      <c r="AV319" s="143" t="e">
        <f t="shared" si="184"/>
        <v>#DIV/0!</v>
      </c>
      <c r="AW319" s="143" t="e">
        <f t="shared" si="185"/>
        <v>#DIV/0!</v>
      </c>
      <c r="AY319" s="143" t="e">
        <f t="shared" si="186"/>
        <v>#DIV/0!</v>
      </c>
      <c r="AZ319" s="122" t="s">
        <v>487</v>
      </c>
      <c r="BB319" s="147" t="s">
        <v>487</v>
      </c>
      <c r="BG319" s="145"/>
      <c r="BL319" s="150" t="e">
        <f t="shared" si="183"/>
        <v>#DIV/0!</v>
      </c>
      <c r="BN319" s="153" t="e">
        <f t="shared" si="177"/>
        <v>#DIV/0!</v>
      </c>
      <c r="BO319" s="122" t="s">
        <v>487</v>
      </c>
      <c r="BS319" s="153">
        <f t="shared" si="166"/>
        <v>0</v>
      </c>
      <c r="BV319" s="153">
        <f t="shared" si="178"/>
        <v>100</v>
      </c>
      <c r="BW319" s="153">
        <f t="shared" si="179"/>
        <v>0</v>
      </c>
      <c r="BY319" s="145">
        <f t="shared" si="180"/>
        <v>0</v>
      </c>
      <c r="CA319" s="145">
        <f t="shared" si="181"/>
        <v>0</v>
      </c>
      <c r="CC319" s="145">
        <f t="shared" si="182"/>
        <v>0</v>
      </c>
      <c r="CL319" s="143" t="e">
        <f t="shared" si="172"/>
        <v>#DIV/0!</v>
      </c>
      <c r="CZ319" s="145"/>
      <c r="EE319" s="166">
        <f t="shared" si="187"/>
        <v>0</v>
      </c>
      <c r="ES319" s="982">
        <v>75</v>
      </c>
      <c r="EU319" s="982">
        <v>4000</v>
      </c>
      <c r="EV319" s="982">
        <v>39780</v>
      </c>
      <c r="FN319" s="213">
        <f t="shared" si="188"/>
        <v>0</v>
      </c>
      <c r="FR319" s="133"/>
      <c r="GL319" s="122"/>
      <c r="JD319" s="122"/>
      <c r="LE319" s="133"/>
    </row>
    <row r="320" spans="1:338" hidden="1">
      <c r="A320" s="122">
        <v>91</v>
      </c>
      <c r="B320" s="122">
        <f>COUNTIFS($D$3:D320,D320,$F$3:F320,F320)</f>
        <v>0</v>
      </c>
      <c r="AR320" s="139">
        <f t="shared" si="173"/>
        <v>0</v>
      </c>
      <c r="AS320" s="140" t="e">
        <f t="shared" si="174"/>
        <v>#DIV/0!</v>
      </c>
      <c r="AT320" s="141" t="e">
        <f t="shared" si="175"/>
        <v>#DIV/0!</v>
      </c>
      <c r="AU320" s="142" t="e">
        <f t="shared" si="176"/>
        <v>#DIV/0!</v>
      </c>
      <c r="AV320" s="143" t="e">
        <f t="shared" si="184"/>
        <v>#DIV/0!</v>
      </c>
      <c r="AW320" s="143" t="e">
        <f t="shared" si="185"/>
        <v>#DIV/0!</v>
      </c>
      <c r="AY320" s="143" t="e">
        <f t="shared" si="186"/>
        <v>#DIV/0!</v>
      </c>
      <c r="AZ320" s="122" t="s">
        <v>487</v>
      </c>
      <c r="BB320" s="147" t="s">
        <v>487</v>
      </c>
      <c r="BG320" s="145"/>
      <c r="BL320" s="150" t="e">
        <f t="shared" si="183"/>
        <v>#DIV/0!</v>
      </c>
      <c r="BN320" s="153" t="e">
        <f t="shared" si="177"/>
        <v>#DIV/0!</v>
      </c>
      <c r="BO320" s="122" t="s">
        <v>487</v>
      </c>
      <c r="BS320" s="153">
        <f t="shared" si="166"/>
        <v>0</v>
      </c>
      <c r="BV320" s="153">
        <f t="shared" si="178"/>
        <v>100</v>
      </c>
      <c r="BW320" s="153">
        <f t="shared" si="179"/>
        <v>0</v>
      </c>
      <c r="BY320" s="145">
        <f t="shared" si="180"/>
        <v>0</v>
      </c>
      <c r="CA320" s="145">
        <f t="shared" si="181"/>
        <v>0</v>
      </c>
      <c r="CC320" s="145">
        <f t="shared" si="182"/>
        <v>0</v>
      </c>
      <c r="CL320" s="143" t="e">
        <f t="shared" si="172"/>
        <v>#DIV/0!</v>
      </c>
      <c r="CZ320" s="145"/>
      <c r="EE320" s="166">
        <f t="shared" si="187"/>
        <v>0</v>
      </c>
      <c r="ES320" s="982">
        <v>75</v>
      </c>
      <c r="EU320" s="982">
        <v>4000</v>
      </c>
      <c r="EV320" s="982">
        <v>39780</v>
      </c>
      <c r="FN320" s="213">
        <f t="shared" si="188"/>
        <v>0</v>
      </c>
      <c r="FR320" s="133"/>
      <c r="GL320" s="122"/>
      <c r="JD320" s="122"/>
      <c r="LE320" s="133"/>
    </row>
    <row r="321" spans="1:317" hidden="1">
      <c r="A321" s="122">
        <v>92</v>
      </c>
      <c r="B321" s="122">
        <f>COUNTIFS($D$3:D321,D321,$F$3:F321,F321)</f>
        <v>0</v>
      </c>
      <c r="AR321" s="139">
        <f t="shared" si="173"/>
        <v>0</v>
      </c>
      <c r="AS321" s="140" t="e">
        <f t="shared" si="174"/>
        <v>#DIV/0!</v>
      </c>
      <c r="AT321" s="141" t="e">
        <f t="shared" si="175"/>
        <v>#DIV/0!</v>
      </c>
      <c r="AU321" s="142" t="e">
        <f t="shared" si="176"/>
        <v>#DIV/0!</v>
      </c>
      <c r="AV321" s="143" t="e">
        <f t="shared" si="184"/>
        <v>#DIV/0!</v>
      </c>
      <c r="AW321" s="143" t="e">
        <f t="shared" si="185"/>
        <v>#DIV/0!</v>
      </c>
      <c r="AY321" s="143" t="e">
        <f t="shared" si="186"/>
        <v>#DIV/0!</v>
      </c>
      <c r="AZ321" s="122" t="s">
        <v>487</v>
      </c>
      <c r="BB321" s="147" t="s">
        <v>487</v>
      </c>
      <c r="BG321" s="145"/>
      <c r="BL321" s="150" t="e">
        <f t="shared" si="183"/>
        <v>#DIV/0!</v>
      </c>
      <c r="BN321" s="153" t="e">
        <f t="shared" si="177"/>
        <v>#DIV/0!</v>
      </c>
      <c r="BO321" s="122" t="s">
        <v>487</v>
      </c>
      <c r="BS321" s="153">
        <f t="shared" si="166"/>
        <v>0</v>
      </c>
      <c r="BV321" s="153">
        <f t="shared" si="178"/>
        <v>100</v>
      </c>
      <c r="BW321" s="153">
        <f t="shared" si="179"/>
        <v>0</v>
      </c>
      <c r="BY321" s="145">
        <f t="shared" si="180"/>
        <v>0</v>
      </c>
      <c r="CA321" s="145">
        <f t="shared" si="181"/>
        <v>0</v>
      </c>
      <c r="CC321" s="145">
        <f t="shared" si="182"/>
        <v>0</v>
      </c>
      <c r="CL321" s="143" t="e">
        <f t="shared" si="172"/>
        <v>#DIV/0!</v>
      </c>
      <c r="CZ321" s="145"/>
      <c r="EE321" s="166">
        <f t="shared" si="187"/>
        <v>0</v>
      </c>
      <c r="ES321" s="982">
        <v>75</v>
      </c>
      <c r="EU321" s="982">
        <v>4000</v>
      </c>
      <c r="EV321" s="982">
        <v>39780</v>
      </c>
      <c r="FN321" s="213">
        <f t="shared" si="188"/>
        <v>0</v>
      </c>
      <c r="FR321" s="133"/>
      <c r="GL321" s="122"/>
      <c r="JD321" s="122"/>
      <c r="LE321" s="133"/>
    </row>
    <row r="322" spans="1:317" hidden="1">
      <c r="A322" s="122">
        <v>93</v>
      </c>
      <c r="B322" s="122">
        <f>COUNTIFS($D$3:D322,D322,$F$3:F322,F322)</f>
        <v>0</v>
      </c>
      <c r="AR322" s="139">
        <f t="shared" si="173"/>
        <v>0</v>
      </c>
      <c r="AS322" s="140" t="e">
        <f t="shared" si="174"/>
        <v>#DIV/0!</v>
      </c>
      <c r="AT322" s="141" t="e">
        <f t="shared" si="175"/>
        <v>#DIV/0!</v>
      </c>
      <c r="AU322" s="142" t="e">
        <f t="shared" si="176"/>
        <v>#DIV/0!</v>
      </c>
      <c r="AV322" s="143" t="e">
        <f t="shared" si="184"/>
        <v>#DIV/0!</v>
      </c>
      <c r="AW322" s="143" t="e">
        <f t="shared" si="185"/>
        <v>#DIV/0!</v>
      </c>
      <c r="AY322" s="143" t="e">
        <f t="shared" si="186"/>
        <v>#DIV/0!</v>
      </c>
      <c r="AZ322" s="122" t="s">
        <v>487</v>
      </c>
      <c r="BB322" s="147" t="s">
        <v>487</v>
      </c>
      <c r="BG322" s="145"/>
      <c r="BL322" s="150" t="e">
        <f t="shared" si="183"/>
        <v>#DIV/0!</v>
      </c>
      <c r="BN322" s="153" t="e">
        <f t="shared" si="177"/>
        <v>#DIV/0!</v>
      </c>
      <c r="BO322" s="122" t="s">
        <v>487</v>
      </c>
      <c r="BS322" s="153">
        <f t="shared" si="166"/>
        <v>0</v>
      </c>
      <c r="BV322" s="153">
        <f t="shared" si="178"/>
        <v>100</v>
      </c>
      <c r="BW322" s="153">
        <f t="shared" si="179"/>
        <v>0</v>
      </c>
      <c r="BY322" s="145">
        <f t="shared" si="180"/>
        <v>0</v>
      </c>
      <c r="CA322" s="145">
        <f t="shared" si="181"/>
        <v>0</v>
      </c>
      <c r="CC322" s="145">
        <f t="shared" si="182"/>
        <v>0</v>
      </c>
      <c r="CL322" s="143" t="e">
        <f t="shared" si="172"/>
        <v>#DIV/0!</v>
      </c>
      <c r="CZ322" s="145"/>
      <c r="EE322" s="166">
        <f t="shared" si="187"/>
        <v>0</v>
      </c>
      <c r="ES322" s="982">
        <v>75</v>
      </c>
      <c r="EU322" s="982">
        <v>4000</v>
      </c>
      <c r="EV322" s="982">
        <v>39780</v>
      </c>
      <c r="FN322" s="213">
        <f t="shared" si="188"/>
        <v>0</v>
      </c>
      <c r="FR322" s="133"/>
      <c r="GL322" s="122"/>
      <c r="JD322" s="122"/>
      <c r="LE322" s="133"/>
    </row>
    <row r="323" spans="1:317" hidden="1">
      <c r="A323" s="122">
        <v>94</v>
      </c>
      <c r="B323" s="122">
        <f>COUNTIFS($D$3:D323,D323,$F$3:F323,F323)</f>
        <v>0</v>
      </c>
      <c r="AR323" s="139">
        <f t="shared" si="173"/>
        <v>0</v>
      </c>
      <c r="AS323" s="140" t="e">
        <f t="shared" si="174"/>
        <v>#DIV/0!</v>
      </c>
      <c r="AT323" s="141" t="e">
        <f t="shared" si="175"/>
        <v>#DIV/0!</v>
      </c>
      <c r="AU323" s="142" t="e">
        <f t="shared" si="176"/>
        <v>#DIV/0!</v>
      </c>
      <c r="AV323" s="143" t="e">
        <f t="shared" si="184"/>
        <v>#DIV/0!</v>
      </c>
      <c r="AW323" s="143" t="e">
        <f t="shared" si="185"/>
        <v>#DIV/0!</v>
      </c>
      <c r="AY323" s="143" t="e">
        <f t="shared" si="186"/>
        <v>#DIV/0!</v>
      </c>
      <c r="AZ323" s="122" t="s">
        <v>487</v>
      </c>
      <c r="BB323" s="147" t="s">
        <v>487</v>
      </c>
      <c r="BG323" s="145"/>
      <c r="BL323" s="150" t="e">
        <f t="shared" si="183"/>
        <v>#DIV/0!</v>
      </c>
      <c r="BN323" s="153" t="e">
        <f t="shared" si="177"/>
        <v>#DIV/0!</v>
      </c>
      <c r="BO323" s="122" t="s">
        <v>487</v>
      </c>
      <c r="BS323" s="153">
        <f t="shared" si="166"/>
        <v>0</v>
      </c>
      <c r="BV323" s="153">
        <f t="shared" si="178"/>
        <v>100</v>
      </c>
      <c r="BW323" s="153">
        <f t="shared" si="179"/>
        <v>0</v>
      </c>
      <c r="BY323" s="145">
        <f t="shared" si="180"/>
        <v>0</v>
      </c>
      <c r="CA323" s="145">
        <f t="shared" si="181"/>
        <v>0</v>
      </c>
      <c r="CC323" s="145">
        <f t="shared" si="182"/>
        <v>0</v>
      </c>
      <c r="CL323" s="143" t="e">
        <f t="shared" si="172"/>
        <v>#DIV/0!</v>
      </c>
      <c r="CZ323" s="145"/>
      <c r="EE323" s="166">
        <f t="shared" si="187"/>
        <v>0</v>
      </c>
      <c r="ES323" s="982">
        <v>75</v>
      </c>
      <c r="EU323" s="982">
        <v>4000</v>
      </c>
      <c r="EV323" s="982">
        <v>39780</v>
      </c>
      <c r="FN323" s="213">
        <f t="shared" si="188"/>
        <v>0</v>
      </c>
      <c r="FR323" s="133"/>
      <c r="GL323" s="122"/>
      <c r="JD323" s="122"/>
      <c r="LE323" s="133"/>
    </row>
    <row r="324" spans="1:317" hidden="1">
      <c r="A324" s="122">
        <v>95</v>
      </c>
      <c r="B324" s="122">
        <f>COUNTIFS($D$3:D324,D324,$F$3:F324,F324)</f>
        <v>0</v>
      </c>
      <c r="AR324" s="139">
        <f t="shared" si="173"/>
        <v>0</v>
      </c>
      <c r="AS324" s="140" t="e">
        <f t="shared" si="174"/>
        <v>#DIV/0!</v>
      </c>
      <c r="AT324" s="141" t="e">
        <f t="shared" si="175"/>
        <v>#DIV/0!</v>
      </c>
      <c r="AU324" s="142" t="e">
        <f t="shared" si="176"/>
        <v>#DIV/0!</v>
      </c>
      <c r="AV324" s="143" t="e">
        <f t="shared" si="184"/>
        <v>#DIV/0!</v>
      </c>
      <c r="AW324" s="143" t="e">
        <f t="shared" si="185"/>
        <v>#DIV/0!</v>
      </c>
      <c r="AY324" s="143" t="e">
        <f t="shared" si="186"/>
        <v>#DIV/0!</v>
      </c>
      <c r="AZ324" s="122" t="s">
        <v>487</v>
      </c>
      <c r="BB324" s="147" t="s">
        <v>487</v>
      </c>
      <c r="BG324" s="145"/>
      <c r="BL324" s="150" t="e">
        <f t="shared" si="183"/>
        <v>#DIV/0!</v>
      </c>
      <c r="BN324" s="153" t="e">
        <f t="shared" si="177"/>
        <v>#DIV/0!</v>
      </c>
      <c r="BO324" s="122" t="s">
        <v>487</v>
      </c>
      <c r="BS324" s="153">
        <f t="shared" si="166"/>
        <v>0</v>
      </c>
      <c r="BV324" s="153">
        <f t="shared" si="178"/>
        <v>100</v>
      </c>
      <c r="BW324" s="153">
        <f t="shared" si="179"/>
        <v>0</v>
      </c>
      <c r="BY324" s="145">
        <f t="shared" si="180"/>
        <v>0</v>
      </c>
      <c r="CA324" s="145">
        <f t="shared" si="181"/>
        <v>0</v>
      </c>
      <c r="CC324" s="145">
        <f t="shared" si="182"/>
        <v>0</v>
      </c>
      <c r="CL324" s="143" t="e">
        <f t="shared" si="172"/>
        <v>#DIV/0!</v>
      </c>
      <c r="CZ324" s="145"/>
      <c r="EE324" s="166">
        <f t="shared" si="187"/>
        <v>0</v>
      </c>
      <c r="ES324" s="982">
        <v>75</v>
      </c>
      <c r="EU324" s="982">
        <v>4000</v>
      </c>
      <c r="EV324" s="982">
        <v>39780</v>
      </c>
      <c r="FN324" s="213">
        <f t="shared" si="188"/>
        <v>0</v>
      </c>
      <c r="FR324" s="133"/>
      <c r="GL324" s="122"/>
      <c r="JD324" s="122"/>
      <c r="LE324" s="133"/>
    </row>
    <row r="325" spans="1:317" hidden="1">
      <c r="A325" s="122">
        <v>96</v>
      </c>
      <c r="B325" s="122">
        <f>COUNTIFS($D$3:D325,D325,$F$3:F325,F325)</f>
        <v>0</v>
      </c>
      <c r="AR325" s="139">
        <f t="shared" si="173"/>
        <v>0</v>
      </c>
      <c r="AS325" s="140" t="e">
        <f t="shared" si="174"/>
        <v>#DIV/0!</v>
      </c>
      <c r="AT325" s="141" t="e">
        <f t="shared" si="175"/>
        <v>#DIV/0!</v>
      </c>
      <c r="AU325" s="142" t="e">
        <f t="shared" si="176"/>
        <v>#DIV/0!</v>
      </c>
      <c r="AV325" s="143" t="e">
        <f t="shared" si="184"/>
        <v>#DIV/0!</v>
      </c>
      <c r="AW325" s="143" t="e">
        <f t="shared" si="185"/>
        <v>#DIV/0!</v>
      </c>
      <c r="AY325" s="143" t="e">
        <f t="shared" si="186"/>
        <v>#DIV/0!</v>
      </c>
      <c r="AZ325" s="122" t="s">
        <v>487</v>
      </c>
      <c r="BB325" s="147" t="s">
        <v>487</v>
      </c>
      <c r="BG325" s="145"/>
      <c r="BL325" s="150" t="e">
        <f t="shared" si="183"/>
        <v>#DIV/0!</v>
      </c>
      <c r="BN325" s="153" t="e">
        <f t="shared" si="177"/>
        <v>#DIV/0!</v>
      </c>
      <c r="BO325" s="122" t="s">
        <v>487</v>
      </c>
      <c r="BS325" s="153">
        <f t="shared" si="166"/>
        <v>0</v>
      </c>
      <c r="BV325" s="153">
        <f t="shared" si="178"/>
        <v>100</v>
      </c>
      <c r="BW325" s="153">
        <f t="shared" si="179"/>
        <v>0</v>
      </c>
      <c r="BY325" s="145">
        <f t="shared" si="180"/>
        <v>0</v>
      </c>
      <c r="CA325" s="145">
        <f t="shared" si="181"/>
        <v>0</v>
      </c>
      <c r="CC325" s="145">
        <f t="shared" si="182"/>
        <v>0</v>
      </c>
      <c r="CL325" s="143" t="e">
        <f t="shared" si="172"/>
        <v>#DIV/0!</v>
      </c>
      <c r="CZ325" s="145"/>
      <c r="EE325" s="166">
        <f t="shared" si="187"/>
        <v>0</v>
      </c>
      <c r="ES325" s="982">
        <v>75</v>
      </c>
      <c r="EU325" s="982">
        <v>4000</v>
      </c>
      <c r="EV325" s="982">
        <v>39780</v>
      </c>
      <c r="FN325" s="213">
        <f t="shared" si="188"/>
        <v>0</v>
      </c>
      <c r="FR325" s="133"/>
      <c r="GL325" s="122"/>
      <c r="JD325" s="122"/>
      <c r="LE325" s="133"/>
    </row>
    <row r="326" spans="1:317" hidden="1">
      <c r="A326" s="122">
        <v>97</v>
      </c>
      <c r="B326" s="122">
        <f>COUNTIFS($D$3:D326,D326,$F$3:F326,F326)</f>
        <v>0</v>
      </c>
      <c r="AR326" s="139">
        <f t="shared" si="173"/>
        <v>0</v>
      </c>
      <c r="AS326" s="140" t="e">
        <f t="shared" si="174"/>
        <v>#DIV/0!</v>
      </c>
      <c r="AT326" s="141" t="e">
        <f t="shared" si="175"/>
        <v>#DIV/0!</v>
      </c>
      <c r="AU326" s="142" t="e">
        <f t="shared" si="176"/>
        <v>#DIV/0!</v>
      </c>
      <c r="AV326" s="143" t="e">
        <f t="shared" si="184"/>
        <v>#DIV/0!</v>
      </c>
      <c r="AW326" s="143" t="e">
        <f t="shared" si="185"/>
        <v>#DIV/0!</v>
      </c>
      <c r="AY326" s="143" t="e">
        <f t="shared" si="186"/>
        <v>#DIV/0!</v>
      </c>
      <c r="AZ326" s="122" t="s">
        <v>487</v>
      </c>
      <c r="BB326" s="147" t="s">
        <v>487</v>
      </c>
      <c r="BG326" s="145"/>
      <c r="BL326" s="150" t="e">
        <f t="shared" si="183"/>
        <v>#DIV/0!</v>
      </c>
      <c r="BN326" s="153" t="e">
        <f t="shared" si="177"/>
        <v>#DIV/0!</v>
      </c>
      <c r="BO326" s="122" t="s">
        <v>487</v>
      </c>
      <c r="BS326" s="153">
        <f t="shared" si="166"/>
        <v>0</v>
      </c>
      <c r="BV326" s="153">
        <f t="shared" si="178"/>
        <v>100</v>
      </c>
      <c r="BW326" s="153">
        <f t="shared" si="179"/>
        <v>0</v>
      </c>
      <c r="BY326" s="145">
        <f t="shared" si="180"/>
        <v>0</v>
      </c>
      <c r="CA326" s="145">
        <f t="shared" si="181"/>
        <v>0</v>
      </c>
      <c r="CC326" s="145">
        <f t="shared" si="182"/>
        <v>0</v>
      </c>
      <c r="CL326" s="143" t="e">
        <f t="shared" si="172"/>
        <v>#DIV/0!</v>
      </c>
      <c r="CZ326" s="145"/>
      <c r="EE326" s="166">
        <f t="shared" si="187"/>
        <v>0</v>
      </c>
      <c r="ES326" s="982">
        <v>75</v>
      </c>
      <c r="EU326" s="982">
        <v>4000</v>
      </c>
      <c r="EV326" s="982">
        <v>39780</v>
      </c>
      <c r="FN326" s="213">
        <f t="shared" si="188"/>
        <v>0</v>
      </c>
      <c r="FR326" s="133"/>
      <c r="GL326" s="122"/>
      <c r="JD326" s="122"/>
      <c r="LE326" s="133"/>
    </row>
    <row r="327" spans="1:317" hidden="1">
      <c r="A327" s="122">
        <v>98</v>
      </c>
      <c r="B327" s="122">
        <f>COUNTIFS($D$3:D327,D327,$F$3:F327,F327)</f>
        <v>0</v>
      </c>
      <c r="AR327" s="139">
        <f t="shared" si="173"/>
        <v>0</v>
      </c>
      <c r="AS327" s="140" t="e">
        <f t="shared" si="174"/>
        <v>#DIV/0!</v>
      </c>
      <c r="AT327" s="141" t="e">
        <f t="shared" si="175"/>
        <v>#DIV/0!</v>
      </c>
      <c r="AU327" s="142" t="e">
        <f t="shared" si="176"/>
        <v>#DIV/0!</v>
      </c>
      <c r="AV327" s="143" t="e">
        <f t="shared" si="184"/>
        <v>#DIV/0!</v>
      </c>
      <c r="AW327" s="143" t="e">
        <f t="shared" si="185"/>
        <v>#DIV/0!</v>
      </c>
      <c r="AY327" s="143" t="e">
        <f t="shared" si="186"/>
        <v>#DIV/0!</v>
      </c>
      <c r="AZ327" s="122" t="s">
        <v>487</v>
      </c>
      <c r="BB327" s="147" t="s">
        <v>487</v>
      </c>
      <c r="BG327" s="145"/>
      <c r="BL327" s="150" t="e">
        <f t="shared" si="183"/>
        <v>#DIV/0!</v>
      </c>
      <c r="BN327" s="153" t="e">
        <f t="shared" si="177"/>
        <v>#DIV/0!</v>
      </c>
      <c r="BO327" s="122" t="s">
        <v>487</v>
      </c>
      <c r="BS327" s="153">
        <f t="shared" si="166"/>
        <v>0</v>
      </c>
      <c r="BV327" s="153">
        <f t="shared" si="178"/>
        <v>100</v>
      </c>
      <c r="BW327" s="153">
        <f t="shared" si="179"/>
        <v>0</v>
      </c>
      <c r="BY327" s="145">
        <f t="shared" si="180"/>
        <v>0</v>
      </c>
      <c r="CA327" s="145">
        <f t="shared" si="181"/>
        <v>0</v>
      </c>
      <c r="CC327" s="145">
        <f t="shared" si="182"/>
        <v>0</v>
      </c>
      <c r="CL327" s="143" t="e">
        <f t="shared" si="172"/>
        <v>#DIV/0!</v>
      </c>
      <c r="CZ327" s="145"/>
      <c r="EE327" s="166">
        <f t="shared" si="187"/>
        <v>0</v>
      </c>
      <c r="ES327" s="982">
        <v>75</v>
      </c>
      <c r="EU327" s="982">
        <v>4000</v>
      </c>
      <c r="EV327" s="982">
        <v>39780</v>
      </c>
      <c r="FN327" s="213">
        <f t="shared" si="188"/>
        <v>0</v>
      </c>
      <c r="FR327" s="133"/>
      <c r="GL327" s="122"/>
      <c r="JD327" s="122"/>
      <c r="LE327" s="133"/>
    </row>
    <row r="328" spans="1:317" hidden="1">
      <c r="A328" s="122">
        <v>99</v>
      </c>
      <c r="B328" s="122">
        <f>COUNTIFS($D$3:D328,D328,$F$3:F328,F328)</f>
        <v>0</v>
      </c>
      <c r="AR328" s="139">
        <f t="shared" si="173"/>
        <v>0</v>
      </c>
      <c r="AS328" s="140" t="e">
        <f t="shared" si="174"/>
        <v>#DIV/0!</v>
      </c>
      <c r="AT328" s="141" t="e">
        <f t="shared" si="175"/>
        <v>#DIV/0!</v>
      </c>
      <c r="AU328" s="142" t="e">
        <f t="shared" si="176"/>
        <v>#DIV/0!</v>
      </c>
      <c r="AV328" s="143" t="e">
        <f t="shared" si="184"/>
        <v>#DIV/0!</v>
      </c>
      <c r="AW328" s="143" t="e">
        <f t="shared" si="185"/>
        <v>#DIV/0!</v>
      </c>
      <c r="AY328" s="143" t="e">
        <f t="shared" si="186"/>
        <v>#DIV/0!</v>
      </c>
      <c r="AZ328" s="122" t="s">
        <v>487</v>
      </c>
      <c r="BB328" s="147" t="s">
        <v>487</v>
      </c>
      <c r="BG328" s="145"/>
      <c r="BL328" s="150" t="e">
        <f t="shared" si="183"/>
        <v>#DIV/0!</v>
      </c>
      <c r="BN328" s="153" t="e">
        <f t="shared" si="177"/>
        <v>#DIV/0!</v>
      </c>
      <c r="BO328" s="122" t="s">
        <v>487</v>
      </c>
      <c r="BS328" s="153">
        <f t="shared" si="166"/>
        <v>0</v>
      </c>
      <c r="BV328" s="153">
        <f t="shared" si="178"/>
        <v>100</v>
      </c>
      <c r="BW328" s="153">
        <f t="shared" si="179"/>
        <v>0</v>
      </c>
      <c r="BY328" s="145">
        <f t="shared" si="180"/>
        <v>0</v>
      </c>
      <c r="CA328" s="145">
        <f t="shared" si="181"/>
        <v>0</v>
      </c>
      <c r="CC328" s="145">
        <f t="shared" si="182"/>
        <v>0</v>
      </c>
      <c r="CL328" s="143" t="e">
        <f t="shared" si="172"/>
        <v>#DIV/0!</v>
      </c>
      <c r="CZ328" s="145"/>
      <c r="EE328" s="166">
        <f t="shared" si="187"/>
        <v>0</v>
      </c>
      <c r="ES328" s="982">
        <v>75</v>
      </c>
      <c r="EU328" s="982">
        <v>4000</v>
      </c>
      <c r="EV328" s="982">
        <v>39780</v>
      </c>
      <c r="FN328" s="213">
        <f t="shared" si="188"/>
        <v>0</v>
      </c>
      <c r="FR328" s="133"/>
      <c r="GL328" s="122"/>
      <c r="JD328" s="122"/>
      <c r="LE328" s="133"/>
    </row>
    <row r="329" spans="1:317" hidden="1">
      <c r="A329" s="122">
        <v>100</v>
      </c>
      <c r="B329" s="122">
        <f>COUNTIFS($D$3:D329,D329,$F$3:F329,F329)</f>
        <v>0</v>
      </c>
      <c r="AR329" s="139">
        <f t="shared" si="173"/>
        <v>0</v>
      </c>
      <c r="AS329" s="140" t="e">
        <f t="shared" si="174"/>
        <v>#DIV/0!</v>
      </c>
      <c r="AT329" s="141" t="e">
        <f t="shared" si="175"/>
        <v>#DIV/0!</v>
      </c>
      <c r="AU329" s="142" t="e">
        <f t="shared" si="176"/>
        <v>#DIV/0!</v>
      </c>
      <c r="AV329" s="143" t="e">
        <f t="shared" si="184"/>
        <v>#DIV/0!</v>
      </c>
      <c r="AW329" s="143" t="e">
        <f t="shared" si="185"/>
        <v>#DIV/0!</v>
      </c>
      <c r="AY329" s="143" t="e">
        <f t="shared" si="186"/>
        <v>#DIV/0!</v>
      </c>
      <c r="AZ329" s="122" t="s">
        <v>487</v>
      </c>
      <c r="BB329" s="147" t="s">
        <v>487</v>
      </c>
      <c r="BG329" s="145"/>
      <c r="BL329" s="150" t="e">
        <f t="shared" si="183"/>
        <v>#DIV/0!</v>
      </c>
      <c r="BN329" s="153" t="e">
        <f t="shared" si="177"/>
        <v>#DIV/0!</v>
      </c>
      <c r="BO329" s="122" t="s">
        <v>487</v>
      </c>
      <c r="BS329" s="153">
        <f t="shared" si="166"/>
        <v>0</v>
      </c>
      <c r="BV329" s="153">
        <f t="shared" si="178"/>
        <v>100</v>
      </c>
      <c r="BW329" s="153">
        <f t="shared" si="179"/>
        <v>0</v>
      </c>
      <c r="BY329" s="145">
        <f t="shared" si="180"/>
        <v>0</v>
      </c>
      <c r="CA329" s="145">
        <f t="shared" si="181"/>
        <v>0</v>
      </c>
      <c r="CC329" s="145">
        <f t="shared" si="182"/>
        <v>0</v>
      </c>
      <c r="CL329" s="143" t="e">
        <f t="shared" si="172"/>
        <v>#DIV/0!</v>
      </c>
      <c r="CZ329" s="145"/>
      <c r="EE329" s="166">
        <f t="shared" si="187"/>
        <v>0</v>
      </c>
      <c r="ES329" s="982">
        <v>75</v>
      </c>
      <c r="EU329" s="982">
        <v>4000</v>
      </c>
      <c r="EV329" s="982">
        <v>39780</v>
      </c>
      <c r="FN329" s="213">
        <f t="shared" si="188"/>
        <v>0</v>
      </c>
      <c r="FR329" s="133"/>
      <c r="GL329" s="122"/>
      <c r="JD329" s="122"/>
      <c r="LE329" s="133"/>
    </row>
    <row r="330" spans="1:317" hidden="1">
      <c r="A330" s="122">
        <v>101</v>
      </c>
      <c r="B330" s="122">
        <f>COUNTIFS($D$3:D330,D330,$F$3:F330,F330)</f>
        <v>0</v>
      </c>
      <c r="AR330" s="139">
        <f t="shared" si="173"/>
        <v>0</v>
      </c>
      <c r="AS330" s="140" t="e">
        <f t="shared" si="174"/>
        <v>#DIV/0!</v>
      </c>
      <c r="AT330" s="141" t="e">
        <f t="shared" si="175"/>
        <v>#DIV/0!</v>
      </c>
      <c r="AU330" s="142" t="e">
        <f t="shared" si="176"/>
        <v>#DIV/0!</v>
      </c>
      <c r="AV330" s="143" t="e">
        <f t="shared" si="184"/>
        <v>#DIV/0!</v>
      </c>
      <c r="AW330" s="143" t="e">
        <f t="shared" si="185"/>
        <v>#DIV/0!</v>
      </c>
      <c r="AY330" s="143" t="e">
        <f t="shared" si="186"/>
        <v>#DIV/0!</v>
      </c>
      <c r="AZ330" s="122" t="s">
        <v>487</v>
      </c>
      <c r="BB330" s="147" t="s">
        <v>487</v>
      </c>
      <c r="BG330" s="145"/>
      <c r="BL330" s="150" t="e">
        <f t="shared" si="183"/>
        <v>#DIV/0!</v>
      </c>
      <c r="BN330" s="153" t="e">
        <f t="shared" si="177"/>
        <v>#DIV/0!</v>
      </c>
      <c r="BO330" s="122" t="s">
        <v>487</v>
      </c>
      <c r="BS330" s="153">
        <f t="shared" si="166"/>
        <v>0</v>
      </c>
      <c r="BV330" s="153">
        <f t="shared" si="178"/>
        <v>100</v>
      </c>
      <c r="BW330" s="153">
        <f t="shared" si="179"/>
        <v>0</v>
      </c>
      <c r="BY330" s="145">
        <f t="shared" si="180"/>
        <v>0</v>
      </c>
      <c r="CA330" s="145">
        <f t="shared" si="181"/>
        <v>0</v>
      </c>
      <c r="CC330" s="145">
        <f t="shared" si="182"/>
        <v>0</v>
      </c>
      <c r="CL330" s="143" t="e">
        <f t="shared" si="172"/>
        <v>#DIV/0!</v>
      </c>
      <c r="CZ330" s="145"/>
      <c r="EE330" s="166">
        <f t="shared" si="187"/>
        <v>0</v>
      </c>
      <c r="ES330" s="982">
        <v>75</v>
      </c>
      <c r="EU330" s="982">
        <v>4000</v>
      </c>
      <c r="EV330" s="982">
        <v>39780</v>
      </c>
      <c r="FN330" s="213">
        <f t="shared" si="188"/>
        <v>0</v>
      </c>
      <c r="FR330" s="133"/>
      <c r="GL330" s="122"/>
      <c r="JD330" s="122"/>
      <c r="LE330" s="133"/>
    </row>
    <row r="331" spans="1:317" hidden="1">
      <c r="A331" s="122">
        <v>102</v>
      </c>
      <c r="B331" s="122">
        <f>COUNTIFS($D$3:D331,D331,$F$3:F331,F331)</f>
        <v>0</v>
      </c>
      <c r="AR331" s="139">
        <f t="shared" si="173"/>
        <v>0</v>
      </c>
      <c r="AS331" s="140" t="e">
        <f t="shared" si="174"/>
        <v>#DIV/0!</v>
      </c>
      <c r="AT331" s="141" t="e">
        <f t="shared" si="175"/>
        <v>#DIV/0!</v>
      </c>
      <c r="AU331" s="142" t="e">
        <f t="shared" si="176"/>
        <v>#DIV/0!</v>
      </c>
      <c r="AV331" s="143" t="e">
        <f t="shared" si="184"/>
        <v>#DIV/0!</v>
      </c>
      <c r="AW331" s="143" t="e">
        <f t="shared" si="185"/>
        <v>#DIV/0!</v>
      </c>
      <c r="AY331" s="143" t="e">
        <f t="shared" si="186"/>
        <v>#DIV/0!</v>
      </c>
      <c r="AZ331" s="122" t="s">
        <v>487</v>
      </c>
      <c r="BB331" s="147" t="s">
        <v>487</v>
      </c>
      <c r="BG331" s="145"/>
      <c r="BL331" s="150" t="e">
        <f t="shared" si="183"/>
        <v>#DIV/0!</v>
      </c>
      <c r="BN331" s="153" t="e">
        <f t="shared" si="177"/>
        <v>#DIV/0!</v>
      </c>
      <c r="BO331" s="122" t="s">
        <v>487</v>
      </c>
      <c r="BS331" s="153">
        <f t="shared" si="166"/>
        <v>0</v>
      </c>
      <c r="BV331" s="153">
        <f t="shared" si="178"/>
        <v>100</v>
      </c>
      <c r="BW331" s="153">
        <f t="shared" si="179"/>
        <v>0</v>
      </c>
      <c r="BY331" s="145">
        <f t="shared" si="180"/>
        <v>0</v>
      </c>
      <c r="CA331" s="145">
        <f t="shared" si="181"/>
        <v>0</v>
      </c>
      <c r="CC331" s="145">
        <f t="shared" si="182"/>
        <v>0</v>
      </c>
      <c r="CL331" s="143" t="e">
        <f t="shared" si="172"/>
        <v>#DIV/0!</v>
      </c>
      <c r="CZ331" s="145"/>
      <c r="EE331" s="166">
        <f t="shared" si="187"/>
        <v>0</v>
      </c>
      <c r="ES331" s="982">
        <v>75</v>
      </c>
      <c r="EU331" s="982">
        <v>4000</v>
      </c>
      <c r="EV331" s="982">
        <v>39780</v>
      </c>
      <c r="FN331" s="213">
        <f t="shared" si="188"/>
        <v>0</v>
      </c>
      <c r="FR331" s="133"/>
      <c r="GL331" s="122"/>
      <c r="JD331" s="122"/>
      <c r="LE331" s="133"/>
    </row>
    <row r="332" spans="1:317" hidden="1">
      <c r="A332" s="122">
        <v>103</v>
      </c>
      <c r="B332" s="122">
        <f>COUNTIFS($D$3:D332,D332,$F$3:F332,F332)</f>
        <v>0</v>
      </c>
      <c r="AR332" s="139">
        <f t="shared" si="173"/>
        <v>0</v>
      </c>
      <c r="AS332" s="140" t="e">
        <f t="shared" si="174"/>
        <v>#DIV/0!</v>
      </c>
      <c r="AT332" s="141" t="e">
        <f t="shared" si="175"/>
        <v>#DIV/0!</v>
      </c>
      <c r="AU332" s="142" t="e">
        <f t="shared" si="176"/>
        <v>#DIV/0!</v>
      </c>
      <c r="AV332" s="143" t="e">
        <f t="shared" si="184"/>
        <v>#DIV/0!</v>
      </c>
      <c r="AW332" s="143" t="e">
        <f t="shared" si="185"/>
        <v>#DIV/0!</v>
      </c>
      <c r="AY332" s="143" t="e">
        <f t="shared" si="186"/>
        <v>#DIV/0!</v>
      </c>
      <c r="AZ332" s="122" t="s">
        <v>487</v>
      </c>
      <c r="BB332" s="147" t="s">
        <v>487</v>
      </c>
      <c r="BG332" s="145"/>
      <c r="BL332" s="150" t="e">
        <f t="shared" si="183"/>
        <v>#DIV/0!</v>
      </c>
      <c r="BN332" s="153" t="e">
        <f t="shared" si="177"/>
        <v>#DIV/0!</v>
      </c>
      <c r="BO332" s="122" t="s">
        <v>487</v>
      </c>
      <c r="BS332" s="153">
        <f t="shared" si="166"/>
        <v>0</v>
      </c>
      <c r="BV332" s="153">
        <f t="shared" si="178"/>
        <v>100</v>
      </c>
      <c r="BW332" s="153">
        <f t="shared" si="179"/>
        <v>0</v>
      </c>
      <c r="BY332" s="145">
        <f t="shared" si="180"/>
        <v>0</v>
      </c>
      <c r="CA332" s="145">
        <f t="shared" si="181"/>
        <v>0</v>
      </c>
      <c r="CC332" s="145">
        <f t="shared" si="182"/>
        <v>0</v>
      </c>
      <c r="CL332" s="143" t="e">
        <f t="shared" si="172"/>
        <v>#DIV/0!</v>
      </c>
      <c r="CZ332" s="145"/>
      <c r="EE332" s="166">
        <f t="shared" si="187"/>
        <v>0</v>
      </c>
      <c r="ES332" s="982">
        <v>75</v>
      </c>
      <c r="EU332" s="982">
        <v>4000</v>
      </c>
      <c r="EV332" s="982">
        <v>39780</v>
      </c>
      <c r="FN332" s="213">
        <f t="shared" si="188"/>
        <v>0</v>
      </c>
      <c r="FR332" s="133"/>
      <c r="GL332" s="122"/>
      <c r="JD332" s="122"/>
      <c r="LE332" s="133"/>
    </row>
    <row r="333" spans="1:317" hidden="1">
      <c r="A333" s="122">
        <v>104</v>
      </c>
      <c r="B333" s="122">
        <f>COUNTIFS($D$3:D333,D333,$F$3:F333,F333)</f>
        <v>0</v>
      </c>
      <c r="AR333" s="139">
        <f t="shared" si="173"/>
        <v>0</v>
      </c>
      <c r="AS333" s="140" t="e">
        <f t="shared" si="174"/>
        <v>#DIV/0!</v>
      </c>
      <c r="AT333" s="141" t="e">
        <f t="shared" si="175"/>
        <v>#DIV/0!</v>
      </c>
      <c r="AU333" s="142" t="e">
        <f t="shared" si="176"/>
        <v>#DIV/0!</v>
      </c>
      <c r="AV333" s="143" t="e">
        <f t="shared" si="184"/>
        <v>#DIV/0!</v>
      </c>
      <c r="AW333" s="143" t="e">
        <f t="shared" si="185"/>
        <v>#DIV/0!</v>
      </c>
      <c r="AY333" s="143" t="e">
        <f t="shared" si="186"/>
        <v>#DIV/0!</v>
      </c>
      <c r="AZ333" s="122" t="s">
        <v>487</v>
      </c>
      <c r="BB333" s="147" t="s">
        <v>487</v>
      </c>
      <c r="BG333" s="145"/>
      <c r="BL333" s="150" t="e">
        <f t="shared" si="183"/>
        <v>#DIV/0!</v>
      </c>
      <c r="BN333" s="153" t="e">
        <f t="shared" si="177"/>
        <v>#DIV/0!</v>
      </c>
      <c r="BO333" s="122" t="s">
        <v>487</v>
      </c>
      <c r="BS333" s="153">
        <f t="shared" si="166"/>
        <v>0</v>
      </c>
      <c r="BV333" s="153">
        <f t="shared" si="178"/>
        <v>100</v>
      </c>
      <c r="BW333" s="153">
        <f t="shared" si="179"/>
        <v>0</v>
      </c>
      <c r="BY333" s="145">
        <f t="shared" si="180"/>
        <v>0</v>
      </c>
      <c r="CA333" s="145">
        <f t="shared" si="181"/>
        <v>0</v>
      </c>
      <c r="CC333" s="145">
        <f t="shared" si="182"/>
        <v>0</v>
      </c>
      <c r="CL333" s="143" t="e">
        <f t="shared" si="172"/>
        <v>#DIV/0!</v>
      </c>
      <c r="CZ333" s="145"/>
      <c r="EE333" s="166">
        <f t="shared" si="187"/>
        <v>0</v>
      </c>
      <c r="ES333" s="982">
        <v>75</v>
      </c>
      <c r="EU333" s="982">
        <v>4000</v>
      </c>
      <c r="EV333" s="982">
        <v>39780</v>
      </c>
      <c r="FN333" s="213">
        <f t="shared" si="188"/>
        <v>0</v>
      </c>
      <c r="FR333" s="133"/>
      <c r="GL333" s="122"/>
      <c r="JD333" s="122"/>
      <c r="LE333" s="133"/>
    </row>
    <row r="334" spans="1:317" hidden="1">
      <c r="A334" s="122">
        <v>105</v>
      </c>
      <c r="B334" s="122">
        <f>COUNTIFS($D$3:D334,D334,$F$3:F334,F334)</f>
        <v>0</v>
      </c>
      <c r="AR334" s="139">
        <f t="shared" si="173"/>
        <v>0</v>
      </c>
      <c r="AS334" s="140" t="e">
        <f t="shared" si="174"/>
        <v>#DIV/0!</v>
      </c>
      <c r="AT334" s="141" t="e">
        <f t="shared" si="175"/>
        <v>#DIV/0!</v>
      </c>
      <c r="AU334" s="142" t="e">
        <f t="shared" si="176"/>
        <v>#DIV/0!</v>
      </c>
      <c r="AV334" s="143" t="e">
        <f t="shared" si="184"/>
        <v>#DIV/0!</v>
      </c>
      <c r="AW334" s="143" t="e">
        <f t="shared" si="185"/>
        <v>#DIV/0!</v>
      </c>
      <c r="AY334" s="143" t="e">
        <f t="shared" si="186"/>
        <v>#DIV/0!</v>
      </c>
      <c r="AZ334" s="122" t="s">
        <v>487</v>
      </c>
      <c r="BB334" s="147" t="s">
        <v>487</v>
      </c>
      <c r="BG334" s="145"/>
      <c r="BL334" s="150" t="e">
        <f t="shared" si="183"/>
        <v>#DIV/0!</v>
      </c>
      <c r="BN334" s="153" t="e">
        <f t="shared" si="177"/>
        <v>#DIV/0!</v>
      </c>
      <c r="BO334" s="122" t="s">
        <v>487</v>
      </c>
      <c r="BS334" s="153">
        <f t="shared" si="166"/>
        <v>0</v>
      </c>
      <c r="BV334" s="153">
        <f t="shared" si="178"/>
        <v>100</v>
      </c>
      <c r="BW334" s="153">
        <f t="shared" si="179"/>
        <v>0</v>
      </c>
      <c r="BY334" s="145">
        <f t="shared" si="180"/>
        <v>0</v>
      </c>
      <c r="CA334" s="145">
        <f t="shared" si="181"/>
        <v>0</v>
      </c>
      <c r="CC334" s="145">
        <f t="shared" si="182"/>
        <v>0</v>
      </c>
      <c r="CL334" s="143" t="e">
        <f t="shared" si="172"/>
        <v>#DIV/0!</v>
      </c>
      <c r="CZ334" s="145"/>
      <c r="EE334" s="166">
        <f t="shared" si="187"/>
        <v>0</v>
      </c>
      <c r="ES334" s="982">
        <v>75</v>
      </c>
      <c r="EU334" s="982">
        <v>4000</v>
      </c>
      <c r="EV334" s="982">
        <v>39780</v>
      </c>
      <c r="FN334" s="213">
        <f t="shared" si="188"/>
        <v>0</v>
      </c>
      <c r="FR334" s="133"/>
      <c r="GL334" s="122"/>
      <c r="JD334" s="122"/>
      <c r="LE334" s="133"/>
    </row>
    <row r="335" spans="1:317" hidden="1">
      <c r="A335" s="122">
        <v>106</v>
      </c>
      <c r="B335" s="122">
        <f>COUNTIFS($D$3:D335,D335,$F$3:F335,F335)</f>
        <v>0</v>
      </c>
      <c r="AR335" s="139">
        <f t="shared" si="173"/>
        <v>0</v>
      </c>
      <c r="AS335" s="140" t="e">
        <f t="shared" si="174"/>
        <v>#DIV/0!</v>
      </c>
      <c r="AT335" s="141" t="e">
        <f t="shared" si="175"/>
        <v>#DIV/0!</v>
      </c>
      <c r="AU335" s="142" t="e">
        <f t="shared" si="176"/>
        <v>#DIV/0!</v>
      </c>
      <c r="AV335" s="143" t="e">
        <f t="shared" si="184"/>
        <v>#DIV/0!</v>
      </c>
      <c r="AW335" s="143" t="e">
        <f t="shared" si="185"/>
        <v>#DIV/0!</v>
      </c>
      <c r="AY335" s="143" t="e">
        <f t="shared" si="186"/>
        <v>#DIV/0!</v>
      </c>
      <c r="AZ335" s="122" t="s">
        <v>487</v>
      </c>
      <c r="BB335" s="147" t="s">
        <v>487</v>
      </c>
      <c r="BG335" s="145"/>
      <c r="BL335" s="150" t="e">
        <f t="shared" si="183"/>
        <v>#DIV/0!</v>
      </c>
      <c r="BN335" s="153" t="e">
        <f t="shared" si="177"/>
        <v>#DIV/0!</v>
      </c>
      <c r="BO335" s="122" t="s">
        <v>487</v>
      </c>
      <c r="BS335" s="153">
        <f t="shared" si="166"/>
        <v>0</v>
      </c>
      <c r="BV335" s="153">
        <f t="shared" si="178"/>
        <v>100</v>
      </c>
      <c r="BW335" s="153">
        <f t="shared" si="179"/>
        <v>0</v>
      </c>
      <c r="BY335" s="145">
        <f t="shared" si="180"/>
        <v>0</v>
      </c>
      <c r="CA335" s="145">
        <f t="shared" si="181"/>
        <v>0</v>
      </c>
      <c r="CC335" s="145">
        <f t="shared" si="182"/>
        <v>0</v>
      </c>
      <c r="CL335" s="143" t="e">
        <f t="shared" si="172"/>
        <v>#DIV/0!</v>
      </c>
      <c r="CZ335" s="145"/>
      <c r="EE335" s="166">
        <f t="shared" si="187"/>
        <v>0</v>
      </c>
      <c r="ES335" s="982">
        <v>75</v>
      </c>
      <c r="EU335" s="982">
        <v>4000</v>
      </c>
      <c r="EV335" s="982">
        <v>39780</v>
      </c>
      <c r="FN335" s="213">
        <f t="shared" si="188"/>
        <v>0</v>
      </c>
      <c r="FR335" s="133"/>
      <c r="GL335" s="122"/>
      <c r="JD335" s="122"/>
      <c r="LE335" s="133"/>
    </row>
    <row r="336" spans="1:317" hidden="1">
      <c r="A336" s="122">
        <v>107</v>
      </c>
      <c r="B336" s="122">
        <f>COUNTIFS($D$3:D336,D336,$F$3:F336,F336)</f>
        <v>0</v>
      </c>
      <c r="AR336" s="139">
        <f t="shared" si="173"/>
        <v>0</v>
      </c>
      <c r="AS336" s="140" t="e">
        <f t="shared" si="174"/>
        <v>#DIV/0!</v>
      </c>
      <c r="AT336" s="141" t="e">
        <f t="shared" si="175"/>
        <v>#DIV/0!</v>
      </c>
      <c r="AU336" s="142" t="e">
        <f t="shared" si="176"/>
        <v>#DIV/0!</v>
      </c>
      <c r="AV336" s="143" t="e">
        <f t="shared" si="184"/>
        <v>#DIV/0!</v>
      </c>
      <c r="AW336" s="143" t="e">
        <f t="shared" si="185"/>
        <v>#DIV/0!</v>
      </c>
      <c r="AY336" s="143" t="e">
        <f t="shared" si="186"/>
        <v>#DIV/0!</v>
      </c>
      <c r="AZ336" s="122" t="s">
        <v>487</v>
      </c>
      <c r="BB336" s="147" t="s">
        <v>487</v>
      </c>
      <c r="BG336" s="145"/>
      <c r="BL336" s="150" t="e">
        <f t="shared" si="183"/>
        <v>#DIV/0!</v>
      </c>
      <c r="BN336" s="153" t="e">
        <f t="shared" si="177"/>
        <v>#DIV/0!</v>
      </c>
      <c r="BO336" s="122" t="s">
        <v>487</v>
      </c>
      <c r="BS336" s="153">
        <f t="shared" si="166"/>
        <v>0</v>
      </c>
      <c r="BV336" s="153">
        <f t="shared" si="178"/>
        <v>100</v>
      </c>
      <c r="BW336" s="153">
        <f t="shared" si="179"/>
        <v>0</v>
      </c>
      <c r="BY336" s="145">
        <f t="shared" si="180"/>
        <v>0</v>
      </c>
      <c r="CA336" s="145">
        <f t="shared" si="181"/>
        <v>0</v>
      </c>
      <c r="CC336" s="145">
        <f t="shared" si="182"/>
        <v>0</v>
      </c>
      <c r="CL336" s="143" t="e">
        <f t="shared" si="172"/>
        <v>#DIV/0!</v>
      </c>
      <c r="CZ336" s="145"/>
      <c r="EE336" s="166">
        <f t="shared" si="187"/>
        <v>0</v>
      </c>
      <c r="ES336" s="982">
        <v>75</v>
      </c>
      <c r="EU336" s="982">
        <v>4000</v>
      </c>
      <c r="EV336" s="982">
        <v>39780</v>
      </c>
      <c r="FN336" s="213">
        <f t="shared" si="188"/>
        <v>0</v>
      </c>
      <c r="FR336" s="133"/>
      <c r="GL336" s="122"/>
      <c r="JD336" s="122"/>
      <c r="LE336" s="133"/>
    </row>
    <row r="337" spans="1:317" hidden="1">
      <c r="A337" s="122">
        <v>108</v>
      </c>
      <c r="B337" s="122">
        <f>COUNTIFS($D$3:D337,D337,$F$3:F337,F337)</f>
        <v>0</v>
      </c>
      <c r="AR337" s="139">
        <f t="shared" si="173"/>
        <v>0</v>
      </c>
      <c r="AS337" s="140" t="e">
        <f t="shared" si="174"/>
        <v>#DIV/0!</v>
      </c>
      <c r="AT337" s="141" t="e">
        <f t="shared" si="175"/>
        <v>#DIV/0!</v>
      </c>
      <c r="AU337" s="142" t="e">
        <f t="shared" si="176"/>
        <v>#DIV/0!</v>
      </c>
      <c r="AV337" s="143" t="e">
        <f t="shared" si="184"/>
        <v>#DIV/0!</v>
      </c>
      <c r="AW337" s="143" t="e">
        <f t="shared" si="185"/>
        <v>#DIV/0!</v>
      </c>
      <c r="AY337" s="143" t="e">
        <f t="shared" si="186"/>
        <v>#DIV/0!</v>
      </c>
      <c r="AZ337" s="122" t="s">
        <v>487</v>
      </c>
      <c r="BB337" s="147" t="s">
        <v>487</v>
      </c>
      <c r="BG337" s="145"/>
      <c r="BL337" s="150" t="e">
        <f t="shared" si="183"/>
        <v>#DIV/0!</v>
      </c>
      <c r="BN337" s="153" t="e">
        <f t="shared" si="177"/>
        <v>#DIV/0!</v>
      </c>
      <c r="BO337" s="122" t="s">
        <v>487</v>
      </c>
      <c r="BS337" s="153">
        <f t="shared" si="166"/>
        <v>0</v>
      </c>
      <c r="BV337" s="153">
        <f t="shared" si="178"/>
        <v>100</v>
      </c>
      <c r="BW337" s="153">
        <f t="shared" si="179"/>
        <v>0</v>
      </c>
      <c r="BY337" s="145">
        <f t="shared" si="180"/>
        <v>0</v>
      </c>
      <c r="CA337" s="145">
        <f t="shared" si="181"/>
        <v>0</v>
      </c>
      <c r="CC337" s="145">
        <f t="shared" si="182"/>
        <v>0</v>
      </c>
      <c r="CL337" s="143" t="e">
        <f t="shared" si="172"/>
        <v>#DIV/0!</v>
      </c>
      <c r="CZ337" s="145"/>
      <c r="EE337" s="166">
        <f t="shared" si="187"/>
        <v>0</v>
      </c>
      <c r="ES337" s="982">
        <v>75</v>
      </c>
      <c r="EU337" s="982">
        <v>4000</v>
      </c>
      <c r="EV337" s="982">
        <v>39780</v>
      </c>
      <c r="FN337" s="213">
        <f t="shared" si="188"/>
        <v>0</v>
      </c>
      <c r="FR337" s="133"/>
      <c r="GL337" s="122"/>
      <c r="JD337" s="122"/>
      <c r="LE337" s="133"/>
    </row>
    <row r="338" spans="1:317" hidden="1">
      <c r="A338" s="122">
        <v>109</v>
      </c>
      <c r="B338" s="122">
        <f>COUNTIFS($D$3:D338,D338,$F$3:F338,F338)</f>
        <v>0</v>
      </c>
      <c r="AR338" s="139">
        <f t="shared" si="173"/>
        <v>0</v>
      </c>
      <c r="AS338" s="140" t="e">
        <f t="shared" si="174"/>
        <v>#DIV/0!</v>
      </c>
      <c r="AT338" s="141" t="e">
        <f t="shared" si="175"/>
        <v>#DIV/0!</v>
      </c>
      <c r="AU338" s="142" t="e">
        <f t="shared" si="176"/>
        <v>#DIV/0!</v>
      </c>
      <c r="AV338" s="143" t="e">
        <f t="shared" si="184"/>
        <v>#DIV/0!</v>
      </c>
      <c r="AW338" s="143" t="e">
        <f t="shared" si="185"/>
        <v>#DIV/0!</v>
      </c>
      <c r="AY338" s="143" t="e">
        <f t="shared" si="186"/>
        <v>#DIV/0!</v>
      </c>
      <c r="AZ338" s="122" t="s">
        <v>487</v>
      </c>
      <c r="BB338" s="147" t="s">
        <v>487</v>
      </c>
      <c r="BG338" s="145"/>
      <c r="BL338" s="150" t="e">
        <f t="shared" si="183"/>
        <v>#DIV/0!</v>
      </c>
      <c r="BN338" s="153" t="e">
        <f t="shared" si="177"/>
        <v>#DIV/0!</v>
      </c>
      <c r="BO338" s="122" t="s">
        <v>487</v>
      </c>
      <c r="BS338" s="153">
        <f t="shared" ref="BS338:BS369" si="189">BX338+BZ338</f>
        <v>0</v>
      </c>
      <c r="BV338" s="153">
        <f t="shared" si="178"/>
        <v>100</v>
      </c>
      <c r="BW338" s="153">
        <f t="shared" si="179"/>
        <v>0</v>
      </c>
      <c r="BY338" s="145">
        <f t="shared" si="180"/>
        <v>0</v>
      </c>
      <c r="CA338" s="145">
        <f t="shared" si="181"/>
        <v>0</v>
      </c>
      <c r="CC338" s="145">
        <f t="shared" si="182"/>
        <v>0</v>
      </c>
      <c r="CL338" s="143" t="e">
        <f t="shared" si="172"/>
        <v>#DIV/0!</v>
      </c>
      <c r="CZ338" s="145"/>
      <c r="EE338" s="166">
        <f t="shared" si="187"/>
        <v>0</v>
      </c>
      <c r="ES338" s="982">
        <v>75</v>
      </c>
      <c r="EU338" s="982">
        <v>4000</v>
      </c>
      <c r="EV338" s="982">
        <v>39780</v>
      </c>
      <c r="FN338" s="213">
        <f t="shared" si="188"/>
        <v>0</v>
      </c>
      <c r="FR338" s="133"/>
      <c r="GL338" s="122"/>
      <c r="JD338" s="122"/>
      <c r="LE338" s="133"/>
    </row>
    <row r="339" spans="1:317" hidden="1">
      <c r="A339" s="122">
        <v>110</v>
      </c>
      <c r="B339" s="122">
        <f>COUNTIFS($D$3:D339,D339,$F$3:F339,F339)</f>
        <v>0</v>
      </c>
      <c r="AR339" s="139">
        <f t="shared" si="173"/>
        <v>0</v>
      </c>
      <c r="AS339" s="140" t="e">
        <f t="shared" si="174"/>
        <v>#DIV/0!</v>
      </c>
      <c r="AT339" s="141" t="e">
        <f t="shared" si="175"/>
        <v>#DIV/0!</v>
      </c>
      <c r="AU339" s="142" t="e">
        <f t="shared" si="176"/>
        <v>#DIV/0!</v>
      </c>
      <c r="AV339" s="143" t="e">
        <f t="shared" si="184"/>
        <v>#DIV/0!</v>
      </c>
      <c r="AW339" s="143" t="e">
        <f t="shared" si="185"/>
        <v>#DIV/0!</v>
      </c>
      <c r="AY339" s="143" t="e">
        <f t="shared" si="186"/>
        <v>#DIV/0!</v>
      </c>
      <c r="AZ339" s="122" t="s">
        <v>487</v>
      </c>
      <c r="BB339" s="147" t="s">
        <v>487</v>
      </c>
      <c r="BG339" s="145"/>
      <c r="BL339" s="150" t="e">
        <f t="shared" si="183"/>
        <v>#DIV/0!</v>
      </c>
      <c r="BN339" s="153" t="e">
        <f t="shared" si="177"/>
        <v>#DIV/0!</v>
      </c>
      <c r="BO339" s="122" t="s">
        <v>487</v>
      </c>
      <c r="BS339" s="153">
        <f t="shared" si="189"/>
        <v>0</v>
      </c>
      <c r="BV339" s="153">
        <f t="shared" si="178"/>
        <v>100</v>
      </c>
      <c r="BW339" s="153">
        <f t="shared" si="179"/>
        <v>0</v>
      </c>
      <c r="BY339" s="145">
        <f t="shared" si="180"/>
        <v>0</v>
      </c>
      <c r="CA339" s="145">
        <f t="shared" si="181"/>
        <v>0</v>
      </c>
      <c r="CC339" s="145">
        <f t="shared" si="182"/>
        <v>0</v>
      </c>
      <c r="CL339" s="143" t="e">
        <f t="shared" si="172"/>
        <v>#DIV/0!</v>
      </c>
      <c r="CZ339" s="145"/>
      <c r="EE339" s="166">
        <f t="shared" si="187"/>
        <v>0</v>
      </c>
      <c r="ES339" s="982">
        <v>75</v>
      </c>
      <c r="EU339" s="982">
        <v>4000</v>
      </c>
      <c r="EV339" s="982">
        <v>39780</v>
      </c>
      <c r="FN339" s="213">
        <f t="shared" si="188"/>
        <v>0</v>
      </c>
      <c r="FR339" s="133"/>
      <c r="GL339" s="122"/>
      <c r="JD339" s="122"/>
      <c r="LE339" s="133"/>
    </row>
    <row r="340" spans="1:317" hidden="1">
      <c r="A340" s="122">
        <v>111</v>
      </c>
      <c r="B340" s="122">
        <f>COUNTIFS($D$3:D340,D340,$F$3:F340,F340)</f>
        <v>0</v>
      </c>
      <c r="AR340" s="139">
        <f t="shared" si="173"/>
        <v>0</v>
      </c>
      <c r="AS340" s="140" t="e">
        <f t="shared" si="174"/>
        <v>#DIV/0!</v>
      </c>
      <c r="AT340" s="141" t="e">
        <f t="shared" si="175"/>
        <v>#DIV/0!</v>
      </c>
      <c r="AU340" s="142" t="e">
        <f t="shared" si="176"/>
        <v>#DIV/0!</v>
      </c>
      <c r="AV340" s="143" t="e">
        <f t="shared" si="184"/>
        <v>#DIV/0!</v>
      </c>
      <c r="AW340" s="143" t="e">
        <f t="shared" si="185"/>
        <v>#DIV/0!</v>
      </c>
      <c r="AY340" s="143" t="e">
        <f t="shared" si="186"/>
        <v>#DIV/0!</v>
      </c>
      <c r="AZ340" s="122" t="s">
        <v>487</v>
      </c>
      <c r="BB340" s="147" t="s">
        <v>487</v>
      </c>
      <c r="BG340" s="145"/>
      <c r="BL340" s="150" t="e">
        <f t="shared" si="183"/>
        <v>#DIV/0!</v>
      </c>
      <c r="BN340" s="153" t="e">
        <f t="shared" si="177"/>
        <v>#DIV/0!</v>
      </c>
      <c r="BO340" s="122" t="s">
        <v>487</v>
      </c>
      <c r="BS340" s="153">
        <f t="shared" si="189"/>
        <v>0</v>
      </c>
      <c r="BV340" s="153">
        <f t="shared" si="178"/>
        <v>100</v>
      </c>
      <c r="BW340" s="153">
        <f t="shared" si="179"/>
        <v>0</v>
      </c>
      <c r="BY340" s="145">
        <f t="shared" si="180"/>
        <v>0</v>
      </c>
      <c r="CA340" s="145">
        <f t="shared" si="181"/>
        <v>0</v>
      </c>
      <c r="CC340" s="145">
        <f t="shared" si="182"/>
        <v>0</v>
      </c>
      <c r="CL340" s="143" t="e">
        <f t="shared" si="172"/>
        <v>#DIV/0!</v>
      </c>
      <c r="CZ340" s="145"/>
      <c r="EE340" s="166">
        <f t="shared" si="187"/>
        <v>0</v>
      </c>
      <c r="ES340" s="982">
        <v>75</v>
      </c>
      <c r="EU340" s="982">
        <v>4000</v>
      </c>
      <c r="EV340" s="982">
        <v>39780</v>
      </c>
      <c r="FN340" s="213">
        <f t="shared" si="188"/>
        <v>0</v>
      </c>
      <c r="FR340" s="133"/>
      <c r="GL340" s="122"/>
      <c r="JD340" s="122"/>
      <c r="LE340" s="133"/>
    </row>
    <row r="341" spans="1:317" hidden="1">
      <c r="A341" s="122">
        <v>112</v>
      </c>
      <c r="B341" s="122">
        <f>COUNTIFS($D$3:D341,D341,$F$3:F341,F341)</f>
        <v>0</v>
      </c>
      <c r="AR341" s="139">
        <f t="shared" si="173"/>
        <v>0</v>
      </c>
      <c r="AS341" s="140" t="e">
        <f t="shared" si="174"/>
        <v>#DIV/0!</v>
      </c>
      <c r="AT341" s="141" t="e">
        <f t="shared" si="175"/>
        <v>#DIV/0!</v>
      </c>
      <c r="AU341" s="142" t="e">
        <f t="shared" si="176"/>
        <v>#DIV/0!</v>
      </c>
      <c r="AV341" s="143" t="e">
        <f t="shared" si="184"/>
        <v>#DIV/0!</v>
      </c>
      <c r="AW341" s="143" t="e">
        <f t="shared" si="185"/>
        <v>#DIV/0!</v>
      </c>
      <c r="AY341" s="143" t="e">
        <f t="shared" si="186"/>
        <v>#DIV/0!</v>
      </c>
      <c r="AZ341" s="122" t="s">
        <v>487</v>
      </c>
      <c r="BB341" s="147" t="s">
        <v>487</v>
      </c>
      <c r="BG341" s="145"/>
      <c r="BL341" s="150" t="e">
        <f t="shared" si="183"/>
        <v>#DIV/0!</v>
      </c>
      <c r="BN341" s="153" t="e">
        <f t="shared" si="177"/>
        <v>#DIV/0!</v>
      </c>
      <c r="BO341" s="122" t="s">
        <v>487</v>
      </c>
      <c r="BS341" s="153">
        <f t="shared" si="189"/>
        <v>0</v>
      </c>
      <c r="BV341" s="153">
        <f t="shared" si="178"/>
        <v>100</v>
      </c>
      <c r="BW341" s="153">
        <f t="shared" si="179"/>
        <v>0</v>
      </c>
      <c r="BY341" s="145">
        <f t="shared" si="180"/>
        <v>0</v>
      </c>
      <c r="CA341" s="145">
        <f t="shared" si="181"/>
        <v>0</v>
      </c>
      <c r="CC341" s="145">
        <f t="shared" si="182"/>
        <v>0</v>
      </c>
      <c r="CL341" s="143" t="e">
        <f t="shared" si="172"/>
        <v>#DIV/0!</v>
      </c>
      <c r="CZ341" s="145"/>
      <c r="EE341" s="166">
        <f t="shared" si="187"/>
        <v>0</v>
      </c>
      <c r="ES341" s="982">
        <v>75</v>
      </c>
      <c r="EU341" s="982">
        <v>4000</v>
      </c>
      <c r="EV341" s="982">
        <v>39780</v>
      </c>
      <c r="FN341" s="213">
        <f t="shared" si="188"/>
        <v>0</v>
      </c>
      <c r="FR341" s="133"/>
      <c r="GL341" s="122"/>
      <c r="JD341" s="122"/>
      <c r="LE341" s="133"/>
    </row>
    <row r="342" spans="1:317" hidden="1">
      <c r="A342" s="122">
        <v>113</v>
      </c>
      <c r="B342" s="122">
        <f>COUNTIFS($D$3:D342,D342,$F$3:F342,F342)</f>
        <v>0</v>
      </c>
      <c r="AR342" s="139">
        <f t="shared" si="173"/>
        <v>0</v>
      </c>
      <c r="AS342" s="140" t="e">
        <f t="shared" si="174"/>
        <v>#DIV/0!</v>
      </c>
      <c r="AT342" s="141" t="e">
        <f t="shared" si="175"/>
        <v>#DIV/0!</v>
      </c>
      <c r="AU342" s="142" t="e">
        <f t="shared" si="176"/>
        <v>#DIV/0!</v>
      </c>
      <c r="AV342" s="143" t="e">
        <f t="shared" si="184"/>
        <v>#DIV/0!</v>
      </c>
      <c r="AW342" s="143" t="e">
        <f t="shared" si="185"/>
        <v>#DIV/0!</v>
      </c>
      <c r="AY342" s="143" t="e">
        <f t="shared" si="186"/>
        <v>#DIV/0!</v>
      </c>
      <c r="AZ342" s="122" t="s">
        <v>487</v>
      </c>
      <c r="BB342" s="147" t="s">
        <v>487</v>
      </c>
      <c r="BG342" s="145"/>
      <c r="BL342" s="150" t="e">
        <f t="shared" si="183"/>
        <v>#DIV/0!</v>
      </c>
      <c r="BN342" s="153" t="e">
        <f t="shared" si="177"/>
        <v>#DIV/0!</v>
      </c>
      <c r="BO342" s="122" t="s">
        <v>487</v>
      </c>
      <c r="BS342" s="153">
        <f t="shared" si="189"/>
        <v>0</v>
      </c>
      <c r="BV342" s="153">
        <f t="shared" si="178"/>
        <v>100</v>
      </c>
      <c r="BW342" s="153">
        <f t="shared" si="179"/>
        <v>0</v>
      </c>
      <c r="BY342" s="145">
        <f t="shared" si="180"/>
        <v>0</v>
      </c>
      <c r="CA342" s="145">
        <f t="shared" si="181"/>
        <v>0</v>
      </c>
      <c r="CC342" s="145">
        <f t="shared" si="182"/>
        <v>0</v>
      </c>
      <c r="CL342" s="143" t="e">
        <f t="shared" si="172"/>
        <v>#DIV/0!</v>
      </c>
      <c r="CZ342" s="145"/>
      <c r="EE342" s="166">
        <f t="shared" si="187"/>
        <v>0</v>
      </c>
      <c r="ES342" s="982">
        <v>75</v>
      </c>
      <c r="EU342" s="982">
        <v>4000</v>
      </c>
      <c r="EV342" s="982">
        <v>39780</v>
      </c>
      <c r="FN342" s="213">
        <f t="shared" si="188"/>
        <v>0</v>
      </c>
      <c r="FR342" s="133"/>
      <c r="GL342" s="122"/>
      <c r="JD342" s="122"/>
      <c r="LE342" s="133"/>
    </row>
    <row r="343" spans="1:317" hidden="1">
      <c r="A343" s="122">
        <v>114</v>
      </c>
      <c r="B343" s="122">
        <f>COUNTIFS($D$3:D343,D343,$F$3:F343,F343)</f>
        <v>0</v>
      </c>
      <c r="AR343" s="139">
        <f t="shared" si="173"/>
        <v>0</v>
      </c>
      <c r="AS343" s="140" t="e">
        <f t="shared" si="174"/>
        <v>#DIV/0!</v>
      </c>
      <c r="AT343" s="141" t="e">
        <f t="shared" si="175"/>
        <v>#DIV/0!</v>
      </c>
      <c r="AU343" s="142" t="e">
        <f t="shared" si="176"/>
        <v>#DIV/0!</v>
      </c>
      <c r="AV343" s="143" t="e">
        <f t="shared" si="184"/>
        <v>#DIV/0!</v>
      </c>
      <c r="AW343" s="143" t="e">
        <f t="shared" si="185"/>
        <v>#DIV/0!</v>
      </c>
      <c r="AY343" s="143" t="e">
        <f t="shared" si="186"/>
        <v>#DIV/0!</v>
      </c>
      <c r="AZ343" s="122" t="s">
        <v>487</v>
      </c>
      <c r="BB343" s="147" t="s">
        <v>487</v>
      </c>
      <c r="BG343" s="145"/>
      <c r="BL343" s="150" t="e">
        <f t="shared" si="183"/>
        <v>#DIV/0!</v>
      </c>
      <c r="BN343" s="153" t="e">
        <f t="shared" si="177"/>
        <v>#DIV/0!</v>
      </c>
      <c r="BO343" s="122" t="s">
        <v>487</v>
      </c>
      <c r="BS343" s="153">
        <f t="shared" si="189"/>
        <v>0</v>
      </c>
      <c r="BV343" s="153">
        <f t="shared" si="178"/>
        <v>100</v>
      </c>
      <c r="BW343" s="153">
        <f t="shared" si="179"/>
        <v>0</v>
      </c>
      <c r="BY343" s="145">
        <f t="shared" si="180"/>
        <v>0</v>
      </c>
      <c r="CA343" s="145">
        <f t="shared" si="181"/>
        <v>0</v>
      </c>
      <c r="CC343" s="145">
        <f t="shared" si="182"/>
        <v>0</v>
      </c>
      <c r="CL343" s="143" t="e">
        <f t="shared" si="172"/>
        <v>#DIV/0!</v>
      </c>
      <c r="CZ343" s="145"/>
      <c r="EE343" s="166">
        <f t="shared" si="187"/>
        <v>0</v>
      </c>
      <c r="ES343" s="982">
        <v>75</v>
      </c>
      <c r="EU343" s="982">
        <v>4000</v>
      </c>
      <c r="EV343" s="982">
        <v>39780</v>
      </c>
      <c r="FN343" s="213">
        <f t="shared" si="188"/>
        <v>0</v>
      </c>
      <c r="FR343" s="133"/>
      <c r="GL343" s="122"/>
      <c r="JD343" s="122"/>
      <c r="LE343" s="133"/>
    </row>
    <row r="344" spans="1:317" hidden="1">
      <c r="A344" s="122">
        <v>115</v>
      </c>
      <c r="B344" s="122">
        <f>COUNTIFS($D$3:D344,D344,$F$3:F344,F344)</f>
        <v>0</v>
      </c>
      <c r="AR344" s="139">
        <f t="shared" si="173"/>
        <v>0</v>
      </c>
      <c r="AS344" s="140" t="e">
        <f t="shared" si="174"/>
        <v>#DIV/0!</v>
      </c>
      <c r="AT344" s="141" t="e">
        <f t="shared" si="175"/>
        <v>#DIV/0!</v>
      </c>
      <c r="AU344" s="142" t="e">
        <f t="shared" si="176"/>
        <v>#DIV/0!</v>
      </c>
      <c r="AV344" s="143" t="e">
        <f t="shared" si="184"/>
        <v>#DIV/0!</v>
      </c>
      <c r="AW344" s="143" t="e">
        <f t="shared" si="185"/>
        <v>#DIV/0!</v>
      </c>
      <c r="AY344" s="143" t="e">
        <f t="shared" si="186"/>
        <v>#DIV/0!</v>
      </c>
      <c r="AZ344" s="122" t="s">
        <v>487</v>
      </c>
      <c r="BB344" s="147" t="s">
        <v>487</v>
      </c>
      <c r="BG344" s="145"/>
      <c r="BL344" s="150" t="e">
        <f t="shared" si="183"/>
        <v>#DIV/0!</v>
      </c>
      <c r="BN344" s="153" t="e">
        <f t="shared" si="177"/>
        <v>#DIV/0!</v>
      </c>
      <c r="BO344" s="122" t="s">
        <v>487</v>
      </c>
      <c r="BS344" s="153">
        <f t="shared" si="189"/>
        <v>0</v>
      </c>
      <c r="BV344" s="153">
        <f t="shared" si="178"/>
        <v>100</v>
      </c>
      <c r="BW344" s="153">
        <f t="shared" si="179"/>
        <v>0</v>
      </c>
      <c r="BY344" s="145">
        <f t="shared" si="180"/>
        <v>0</v>
      </c>
      <c r="CA344" s="145">
        <f t="shared" si="181"/>
        <v>0</v>
      </c>
      <c r="CC344" s="145">
        <f t="shared" si="182"/>
        <v>0</v>
      </c>
      <c r="CL344" s="143" t="e">
        <f t="shared" ref="CL344:CL375" si="190">BX344/BZ344</f>
        <v>#DIV/0!</v>
      </c>
      <c r="CZ344" s="145"/>
      <c r="EE344" s="166">
        <f t="shared" si="187"/>
        <v>0</v>
      </c>
      <c r="ES344" s="982">
        <v>75</v>
      </c>
      <c r="EU344" s="982">
        <v>4000</v>
      </c>
      <c r="EV344" s="982">
        <v>39780</v>
      </c>
      <c r="FN344" s="213">
        <f t="shared" si="188"/>
        <v>0</v>
      </c>
      <c r="FR344" s="133"/>
      <c r="GL344" s="122"/>
      <c r="JD344" s="122"/>
      <c r="LE344" s="133"/>
    </row>
    <row r="345" spans="1:317" hidden="1">
      <c r="A345" s="122">
        <v>116</v>
      </c>
      <c r="B345" s="122">
        <f>COUNTIFS($D$3:D345,D345,$F$3:F345,F345)</f>
        <v>0</v>
      </c>
      <c r="AR345" s="139">
        <f t="shared" ref="AR345:AR376" si="191">AO345+AP345+AQ345</f>
        <v>0</v>
      </c>
      <c r="AS345" s="140" t="e">
        <f t="shared" ref="AS345:AS376" si="192">AO345/AP345</f>
        <v>#DIV/0!</v>
      </c>
      <c r="AT345" s="141" t="e">
        <f t="shared" ref="AT345:AT376" si="193">AO345/AP345*AQ345</f>
        <v>#DIV/0!</v>
      </c>
      <c r="AU345" s="142" t="e">
        <f t="shared" ref="AU345:AU376" si="194">AO345/(AP345+AQ345)</f>
        <v>#DIV/0!</v>
      </c>
      <c r="AV345" s="143" t="e">
        <f t="shared" si="184"/>
        <v>#DIV/0!</v>
      </c>
      <c r="AW345" s="143" t="e">
        <f t="shared" si="185"/>
        <v>#DIV/0!</v>
      </c>
      <c r="AY345" s="143" t="e">
        <f t="shared" si="186"/>
        <v>#DIV/0!</v>
      </c>
      <c r="AZ345" s="122" t="s">
        <v>487</v>
      </c>
      <c r="BB345" s="147" t="s">
        <v>487</v>
      </c>
      <c r="BG345" s="145"/>
      <c r="BL345" s="150" t="e">
        <f t="shared" si="183"/>
        <v>#DIV/0!</v>
      </c>
      <c r="BN345" s="153" t="e">
        <f t="shared" ref="BN345:BN376" si="195">BM345*100/AO345</f>
        <v>#DIV/0!</v>
      </c>
      <c r="BO345" s="122" t="s">
        <v>487</v>
      </c>
      <c r="BS345" s="153">
        <f t="shared" si="189"/>
        <v>0</v>
      </c>
      <c r="BV345" s="153">
        <f t="shared" si="178"/>
        <v>100</v>
      </c>
      <c r="BW345" s="153">
        <f t="shared" si="179"/>
        <v>0</v>
      </c>
      <c r="BY345" s="145">
        <f t="shared" si="180"/>
        <v>0</v>
      </c>
      <c r="CA345" s="145">
        <f t="shared" si="181"/>
        <v>0</v>
      </c>
      <c r="CC345" s="145">
        <f t="shared" si="182"/>
        <v>0</v>
      </c>
      <c r="CL345" s="143" t="e">
        <f t="shared" si="190"/>
        <v>#DIV/0!</v>
      </c>
      <c r="CZ345" s="145"/>
      <c r="EE345" s="166">
        <f t="shared" si="187"/>
        <v>0</v>
      </c>
      <c r="ES345" s="982">
        <v>75</v>
      </c>
      <c r="EU345" s="982">
        <v>4000</v>
      </c>
      <c r="EV345" s="982">
        <v>39780</v>
      </c>
      <c r="FN345" s="213">
        <f t="shared" si="188"/>
        <v>0</v>
      </c>
      <c r="FR345" s="133"/>
      <c r="GL345" s="122"/>
      <c r="JD345" s="122"/>
      <c r="LE345" s="133"/>
    </row>
    <row r="346" spans="1:317" hidden="1">
      <c r="A346" s="122">
        <v>117</v>
      </c>
      <c r="B346" s="122">
        <f>COUNTIFS($D$3:D346,D346,$F$3:F346,F346)</f>
        <v>0</v>
      </c>
      <c r="AR346" s="139">
        <f t="shared" si="191"/>
        <v>0</v>
      </c>
      <c r="AS346" s="140" t="e">
        <f t="shared" si="192"/>
        <v>#DIV/0!</v>
      </c>
      <c r="AT346" s="141" t="e">
        <f t="shared" si="193"/>
        <v>#DIV/0!</v>
      </c>
      <c r="AU346" s="142" t="e">
        <f t="shared" si="194"/>
        <v>#DIV/0!</v>
      </c>
      <c r="AV346" s="143" t="e">
        <f t="shared" si="184"/>
        <v>#DIV/0!</v>
      </c>
      <c r="AW346" s="143" t="e">
        <f t="shared" si="185"/>
        <v>#DIV/0!</v>
      </c>
      <c r="AY346" s="143" t="e">
        <f t="shared" si="186"/>
        <v>#DIV/0!</v>
      </c>
      <c r="AZ346" s="122" t="s">
        <v>487</v>
      </c>
      <c r="BB346" s="147" t="s">
        <v>487</v>
      </c>
      <c r="BG346" s="145"/>
      <c r="BL346" s="150" t="e">
        <f t="shared" si="183"/>
        <v>#DIV/0!</v>
      </c>
      <c r="BN346" s="153" t="e">
        <f t="shared" si="195"/>
        <v>#DIV/0!</v>
      </c>
      <c r="BO346" s="122" t="s">
        <v>487</v>
      </c>
      <c r="BS346" s="153">
        <f t="shared" si="189"/>
        <v>0</v>
      </c>
      <c r="BV346" s="153">
        <f t="shared" ref="BV346:BV377" si="196">100-BT346</f>
        <v>100</v>
      </c>
      <c r="BW346" s="153">
        <f t="shared" ref="BW346:BW377" si="197">BY346+CA346+CC346</f>
        <v>0</v>
      </c>
      <c r="BY346" s="145">
        <f t="shared" ref="BY346:BY377" si="198">BX346*AP346/100</f>
        <v>0</v>
      </c>
      <c r="CA346" s="145">
        <f t="shared" ref="CA346:CA377" si="199">BZ346*AP346/100</f>
        <v>0</v>
      </c>
      <c r="CC346" s="145">
        <f t="shared" ref="CC346:CC377" si="200">CB346*AP346/100</f>
        <v>0</v>
      </c>
      <c r="CL346" s="143" t="e">
        <f t="shared" si="190"/>
        <v>#DIV/0!</v>
      </c>
      <c r="CZ346" s="145"/>
      <c r="EE346" s="166">
        <f t="shared" si="187"/>
        <v>0</v>
      </c>
      <c r="ES346" s="982">
        <v>75</v>
      </c>
      <c r="EU346" s="982">
        <v>4000</v>
      </c>
      <c r="EV346" s="982">
        <v>39780</v>
      </c>
      <c r="FN346" s="213">
        <f t="shared" si="188"/>
        <v>0</v>
      </c>
      <c r="FR346" s="133"/>
      <c r="GL346" s="122"/>
      <c r="JD346" s="122"/>
      <c r="LE346" s="133"/>
    </row>
    <row r="347" spans="1:317" hidden="1">
      <c r="A347" s="122">
        <v>118</v>
      </c>
      <c r="B347" s="122">
        <f>COUNTIFS($D$3:D347,D347,$F$3:F347,F347)</f>
        <v>0</v>
      </c>
      <c r="AR347" s="139">
        <f t="shared" si="191"/>
        <v>0</v>
      </c>
      <c r="AS347" s="140" t="e">
        <f t="shared" si="192"/>
        <v>#DIV/0!</v>
      </c>
      <c r="AT347" s="141" t="e">
        <f t="shared" si="193"/>
        <v>#DIV/0!</v>
      </c>
      <c r="AU347" s="142" t="e">
        <f t="shared" si="194"/>
        <v>#DIV/0!</v>
      </c>
      <c r="AV347" s="143" t="e">
        <f t="shared" si="184"/>
        <v>#DIV/0!</v>
      </c>
      <c r="AW347" s="143" t="e">
        <f t="shared" si="185"/>
        <v>#DIV/0!</v>
      </c>
      <c r="AY347" s="143" t="e">
        <f t="shared" si="186"/>
        <v>#DIV/0!</v>
      </c>
      <c r="AZ347" s="122" t="s">
        <v>487</v>
      </c>
      <c r="BB347" s="147" t="s">
        <v>487</v>
      </c>
      <c r="BG347" s="145"/>
      <c r="BL347" s="150" t="e">
        <f t="shared" ref="BL347:BL378" si="201">BJ347/BK347</f>
        <v>#DIV/0!</v>
      </c>
      <c r="BN347" s="153" t="e">
        <f t="shared" si="195"/>
        <v>#DIV/0!</v>
      </c>
      <c r="BO347" s="122" t="s">
        <v>487</v>
      </c>
      <c r="BS347" s="153">
        <f t="shared" si="189"/>
        <v>0</v>
      </c>
      <c r="BV347" s="153">
        <f t="shared" si="196"/>
        <v>100</v>
      </c>
      <c r="BW347" s="153">
        <f t="shared" si="197"/>
        <v>0</v>
      </c>
      <c r="BY347" s="145">
        <f t="shared" si="198"/>
        <v>0</v>
      </c>
      <c r="CA347" s="145">
        <f t="shared" si="199"/>
        <v>0</v>
      </c>
      <c r="CC347" s="145">
        <f t="shared" si="200"/>
        <v>0</v>
      </c>
      <c r="CL347" s="143" t="e">
        <f t="shared" si="190"/>
        <v>#DIV/0!</v>
      </c>
      <c r="CZ347" s="145"/>
      <c r="EE347" s="166">
        <f t="shared" si="187"/>
        <v>0</v>
      </c>
      <c r="ES347" s="982">
        <v>75</v>
      </c>
      <c r="EU347" s="982">
        <v>4000</v>
      </c>
      <c r="EV347" s="982">
        <v>39780</v>
      </c>
      <c r="FN347" s="213">
        <f t="shared" si="188"/>
        <v>0</v>
      </c>
      <c r="FR347" s="133"/>
      <c r="GL347" s="122"/>
      <c r="JD347" s="122"/>
      <c r="LE347" s="133"/>
    </row>
    <row r="348" spans="1:317" hidden="1">
      <c r="A348" s="122">
        <v>119</v>
      </c>
      <c r="B348" s="122">
        <f>COUNTIFS($D$3:D348,D348,$F$3:F348,F348)</f>
        <v>0</v>
      </c>
      <c r="AR348" s="139">
        <f t="shared" si="191"/>
        <v>0</v>
      </c>
      <c r="AS348" s="140" t="e">
        <f t="shared" si="192"/>
        <v>#DIV/0!</v>
      </c>
      <c r="AT348" s="141" t="e">
        <f t="shared" si="193"/>
        <v>#DIV/0!</v>
      </c>
      <c r="AU348" s="142" t="e">
        <f t="shared" si="194"/>
        <v>#DIV/0!</v>
      </c>
      <c r="AV348" s="143" t="e">
        <f t="shared" ref="AV348:AV379" si="202">AW348*AO348/100</f>
        <v>#DIV/0!</v>
      </c>
      <c r="AW348" s="143" t="e">
        <f t="shared" ref="AW348:AW379" si="203">98-AY348-(CD348*100/AO348)</f>
        <v>#DIV/0!</v>
      </c>
      <c r="AY348" s="143" t="e">
        <f t="shared" ref="AY348:AY379" si="204">AX348*100/AO348</f>
        <v>#DIV/0!</v>
      </c>
      <c r="AZ348" s="122" t="s">
        <v>487</v>
      </c>
      <c r="BB348" s="147" t="s">
        <v>487</v>
      </c>
      <c r="BG348" s="145"/>
      <c r="BL348" s="150" t="e">
        <f t="shared" si="201"/>
        <v>#DIV/0!</v>
      </c>
      <c r="BN348" s="153" t="e">
        <f t="shared" si="195"/>
        <v>#DIV/0!</v>
      </c>
      <c r="BO348" s="122" t="s">
        <v>487</v>
      </c>
      <c r="BS348" s="153">
        <f t="shared" si="189"/>
        <v>0</v>
      </c>
      <c r="BV348" s="153">
        <f t="shared" si="196"/>
        <v>100</v>
      </c>
      <c r="BW348" s="153">
        <f t="shared" si="197"/>
        <v>0</v>
      </c>
      <c r="BY348" s="145">
        <f t="shared" si="198"/>
        <v>0</v>
      </c>
      <c r="CA348" s="145">
        <f t="shared" si="199"/>
        <v>0</v>
      </c>
      <c r="CC348" s="145">
        <f t="shared" si="200"/>
        <v>0</v>
      </c>
      <c r="CL348" s="143" t="e">
        <f t="shared" si="190"/>
        <v>#DIV/0!</v>
      </c>
      <c r="CZ348" s="145"/>
      <c r="EE348" s="166">
        <f t="shared" ref="EE348:EE379" si="205">L348</f>
        <v>0</v>
      </c>
      <c r="ES348" s="982">
        <v>75</v>
      </c>
      <c r="EU348" s="982">
        <v>4000</v>
      </c>
      <c r="EV348" s="982">
        <v>39780</v>
      </c>
      <c r="FN348" s="213">
        <f t="shared" ref="FN348:FN379" si="206">AC348/1000</f>
        <v>0</v>
      </c>
      <c r="FR348" s="133"/>
      <c r="GL348" s="122"/>
      <c r="JD348" s="122"/>
      <c r="LE348" s="133"/>
    </row>
    <row r="349" spans="1:317" hidden="1">
      <c r="A349" s="122">
        <v>120</v>
      </c>
      <c r="B349" s="122">
        <f>COUNTIFS($D$3:D349,D349,$F$3:F349,F349)</f>
        <v>0</v>
      </c>
      <c r="AR349" s="139">
        <f t="shared" si="191"/>
        <v>0</v>
      </c>
      <c r="AS349" s="140" t="e">
        <f t="shared" si="192"/>
        <v>#DIV/0!</v>
      </c>
      <c r="AT349" s="141" t="e">
        <f t="shared" si="193"/>
        <v>#DIV/0!</v>
      </c>
      <c r="AU349" s="142" t="e">
        <f t="shared" si="194"/>
        <v>#DIV/0!</v>
      </c>
      <c r="AV349" s="143" t="e">
        <f t="shared" si="202"/>
        <v>#DIV/0!</v>
      </c>
      <c r="AW349" s="143" t="e">
        <f t="shared" si="203"/>
        <v>#DIV/0!</v>
      </c>
      <c r="AY349" s="143" t="e">
        <f t="shared" si="204"/>
        <v>#DIV/0!</v>
      </c>
      <c r="AZ349" s="122" t="s">
        <v>487</v>
      </c>
      <c r="BB349" s="147" t="s">
        <v>487</v>
      </c>
      <c r="BG349" s="145"/>
      <c r="BL349" s="150" t="e">
        <f t="shared" si="201"/>
        <v>#DIV/0!</v>
      </c>
      <c r="BN349" s="153" t="e">
        <f t="shared" si="195"/>
        <v>#DIV/0!</v>
      </c>
      <c r="BO349" s="122" t="s">
        <v>487</v>
      </c>
      <c r="BS349" s="153">
        <f t="shared" si="189"/>
        <v>0</v>
      </c>
      <c r="BV349" s="153">
        <f t="shared" si="196"/>
        <v>100</v>
      </c>
      <c r="BW349" s="153">
        <f t="shared" si="197"/>
        <v>0</v>
      </c>
      <c r="BY349" s="145">
        <f t="shared" si="198"/>
        <v>0</v>
      </c>
      <c r="CA349" s="145">
        <f t="shared" si="199"/>
        <v>0</v>
      </c>
      <c r="CC349" s="145">
        <f t="shared" si="200"/>
        <v>0</v>
      </c>
      <c r="CL349" s="143" t="e">
        <f t="shared" si="190"/>
        <v>#DIV/0!</v>
      </c>
      <c r="CZ349" s="145"/>
      <c r="EE349" s="166">
        <f t="shared" si="205"/>
        <v>0</v>
      </c>
      <c r="ES349" s="982">
        <v>75</v>
      </c>
      <c r="EU349" s="982">
        <v>4000</v>
      </c>
      <c r="EV349" s="982">
        <v>39780</v>
      </c>
      <c r="FN349" s="213">
        <f t="shared" si="206"/>
        <v>0</v>
      </c>
      <c r="FR349" s="133"/>
      <c r="GL349" s="122"/>
      <c r="JD349" s="122"/>
      <c r="LE349" s="133"/>
    </row>
    <row r="350" spans="1:317" hidden="1">
      <c r="A350" s="122">
        <v>121</v>
      </c>
      <c r="B350" s="122">
        <f>COUNTIFS($D$3:D350,D350,$F$3:F350,F350)</f>
        <v>0</v>
      </c>
      <c r="AR350" s="139">
        <f t="shared" si="191"/>
        <v>0</v>
      </c>
      <c r="AS350" s="140" t="e">
        <f t="shared" si="192"/>
        <v>#DIV/0!</v>
      </c>
      <c r="AT350" s="141" t="e">
        <f t="shared" si="193"/>
        <v>#DIV/0!</v>
      </c>
      <c r="AU350" s="142" t="e">
        <f t="shared" si="194"/>
        <v>#DIV/0!</v>
      </c>
      <c r="AV350" s="143" t="e">
        <f t="shared" si="202"/>
        <v>#DIV/0!</v>
      </c>
      <c r="AW350" s="143" t="e">
        <f t="shared" si="203"/>
        <v>#DIV/0!</v>
      </c>
      <c r="AY350" s="143" t="e">
        <f t="shared" si="204"/>
        <v>#DIV/0!</v>
      </c>
      <c r="AZ350" s="122" t="s">
        <v>487</v>
      </c>
      <c r="BB350" s="147" t="s">
        <v>487</v>
      </c>
      <c r="BG350" s="145"/>
      <c r="BL350" s="150" t="e">
        <f t="shared" si="201"/>
        <v>#DIV/0!</v>
      </c>
      <c r="BN350" s="153" t="e">
        <f t="shared" si="195"/>
        <v>#DIV/0!</v>
      </c>
      <c r="BO350" s="122" t="s">
        <v>487</v>
      </c>
      <c r="BS350" s="153">
        <f t="shared" si="189"/>
        <v>0</v>
      </c>
      <c r="BV350" s="153">
        <f t="shared" si="196"/>
        <v>100</v>
      </c>
      <c r="BW350" s="153">
        <f t="shared" si="197"/>
        <v>0</v>
      </c>
      <c r="BY350" s="145">
        <f t="shared" si="198"/>
        <v>0</v>
      </c>
      <c r="CA350" s="145">
        <f t="shared" si="199"/>
        <v>0</v>
      </c>
      <c r="CC350" s="145">
        <f t="shared" si="200"/>
        <v>0</v>
      </c>
      <c r="CL350" s="143" t="e">
        <f t="shared" si="190"/>
        <v>#DIV/0!</v>
      </c>
      <c r="CZ350" s="145"/>
      <c r="EE350" s="166">
        <f t="shared" si="205"/>
        <v>0</v>
      </c>
      <c r="ES350" s="982">
        <v>75</v>
      </c>
      <c r="EU350" s="982">
        <v>4000</v>
      </c>
      <c r="EV350" s="982">
        <v>39780</v>
      </c>
      <c r="FN350" s="213">
        <f t="shared" si="206"/>
        <v>0</v>
      </c>
      <c r="FR350" s="133"/>
      <c r="GL350" s="122"/>
      <c r="JD350" s="122"/>
      <c r="LE350" s="133"/>
    </row>
    <row r="351" spans="1:317" hidden="1">
      <c r="A351" s="122">
        <v>122</v>
      </c>
      <c r="B351" s="122">
        <f>COUNTIFS($D$3:D351,D351,$F$3:F351,F351)</f>
        <v>0</v>
      </c>
      <c r="AR351" s="139">
        <f t="shared" si="191"/>
        <v>0</v>
      </c>
      <c r="AS351" s="140" t="e">
        <f t="shared" si="192"/>
        <v>#DIV/0!</v>
      </c>
      <c r="AT351" s="141" t="e">
        <f t="shared" si="193"/>
        <v>#DIV/0!</v>
      </c>
      <c r="AU351" s="142" t="e">
        <f t="shared" si="194"/>
        <v>#DIV/0!</v>
      </c>
      <c r="AV351" s="143" t="e">
        <f t="shared" si="202"/>
        <v>#DIV/0!</v>
      </c>
      <c r="AW351" s="143" t="e">
        <f t="shared" si="203"/>
        <v>#DIV/0!</v>
      </c>
      <c r="AY351" s="143" t="e">
        <f t="shared" si="204"/>
        <v>#DIV/0!</v>
      </c>
      <c r="AZ351" s="122" t="s">
        <v>487</v>
      </c>
      <c r="BB351" s="147" t="s">
        <v>487</v>
      </c>
      <c r="BG351" s="145"/>
      <c r="BL351" s="150" t="e">
        <f t="shared" si="201"/>
        <v>#DIV/0!</v>
      </c>
      <c r="BN351" s="153" t="e">
        <f t="shared" si="195"/>
        <v>#DIV/0!</v>
      </c>
      <c r="BO351" s="122" t="s">
        <v>487</v>
      </c>
      <c r="BS351" s="153">
        <f t="shared" si="189"/>
        <v>0</v>
      </c>
      <c r="BV351" s="153">
        <f t="shared" si="196"/>
        <v>100</v>
      </c>
      <c r="BW351" s="153">
        <f t="shared" si="197"/>
        <v>0</v>
      </c>
      <c r="BY351" s="145">
        <f t="shared" si="198"/>
        <v>0</v>
      </c>
      <c r="CA351" s="145">
        <f t="shared" si="199"/>
        <v>0</v>
      </c>
      <c r="CC351" s="145">
        <f t="shared" si="200"/>
        <v>0</v>
      </c>
      <c r="CL351" s="143" t="e">
        <f t="shared" si="190"/>
        <v>#DIV/0!</v>
      </c>
      <c r="CZ351" s="145"/>
      <c r="EE351" s="166">
        <f t="shared" si="205"/>
        <v>0</v>
      </c>
      <c r="ES351" s="982">
        <v>75</v>
      </c>
      <c r="EU351" s="982">
        <v>4000</v>
      </c>
      <c r="EV351" s="982">
        <v>39780</v>
      </c>
      <c r="FN351" s="213">
        <f t="shared" si="206"/>
        <v>0</v>
      </c>
      <c r="FR351" s="133"/>
      <c r="GL351" s="122"/>
      <c r="JD351" s="122"/>
      <c r="LE351" s="133"/>
    </row>
    <row r="352" spans="1:317" hidden="1">
      <c r="A352" s="122">
        <v>123</v>
      </c>
      <c r="B352" s="122">
        <f>COUNTIFS($D$3:D352,D352,$F$3:F352,F352)</f>
        <v>0</v>
      </c>
      <c r="AR352" s="139">
        <f t="shared" si="191"/>
        <v>0</v>
      </c>
      <c r="AS352" s="140" t="e">
        <f t="shared" si="192"/>
        <v>#DIV/0!</v>
      </c>
      <c r="AT352" s="141" t="e">
        <f t="shared" si="193"/>
        <v>#DIV/0!</v>
      </c>
      <c r="AU352" s="142" t="e">
        <f t="shared" si="194"/>
        <v>#DIV/0!</v>
      </c>
      <c r="AV352" s="143" t="e">
        <f t="shared" si="202"/>
        <v>#DIV/0!</v>
      </c>
      <c r="AW352" s="143" t="e">
        <f t="shared" si="203"/>
        <v>#DIV/0!</v>
      </c>
      <c r="AY352" s="143" t="e">
        <f t="shared" si="204"/>
        <v>#DIV/0!</v>
      </c>
      <c r="AZ352" s="122" t="s">
        <v>487</v>
      </c>
      <c r="BB352" s="147" t="s">
        <v>487</v>
      </c>
      <c r="BG352" s="145"/>
      <c r="BL352" s="150" t="e">
        <f t="shared" si="201"/>
        <v>#DIV/0!</v>
      </c>
      <c r="BN352" s="153" t="e">
        <f t="shared" si="195"/>
        <v>#DIV/0!</v>
      </c>
      <c r="BO352" s="122" t="s">
        <v>487</v>
      </c>
      <c r="BS352" s="153">
        <f t="shared" si="189"/>
        <v>0</v>
      </c>
      <c r="BV352" s="153">
        <f t="shared" si="196"/>
        <v>100</v>
      </c>
      <c r="BW352" s="153">
        <f t="shared" si="197"/>
        <v>0</v>
      </c>
      <c r="BY352" s="145">
        <f t="shared" si="198"/>
        <v>0</v>
      </c>
      <c r="CA352" s="145">
        <f t="shared" si="199"/>
        <v>0</v>
      </c>
      <c r="CC352" s="145">
        <f t="shared" si="200"/>
        <v>0</v>
      </c>
      <c r="CL352" s="143" t="e">
        <f t="shared" si="190"/>
        <v>#DIV/0!</v>
      </c>
      <c r="CZ352" s="145"/>
      <c r="EE352" s="166">
        <f t="shared" si="205"/>
        <v>0</v>
      </c>
      <c r="ES352" s="982">
        <v>75</v>
      </c>
      <c r="EU352" s="982">
        <v>4000</v>
      </c>
      <c r="EV352" s="982">
        <v>39780</v>
      </c>
      <c r="FN352" s="213">
        <f t="shared" si="206"/>
        <v>0</v>
      </c>
      <c r="FR352" s="133"/>
      <c r="GL352" s="122"/>
      <c r="JD352" s="122"/>
      <c r="LE352" s="133"/>
    </row>
    <row r="353" spans="1:317" hidden="1">
      <c r="A353" s="122">
        <v>124</v>
      </c>
      <c r="B353" s="122">
        <f>COUNTIFS($D$3:D353,D353,$F$3:F353,F353)</f>
        <v>0</v>
      </c>
      <c r="AR353" s="139">
        <f t="shared" si="191"/>
        <v>0</v>
      </c>
      <c r="AS353" s="140" t="e">
        <f t="shared" si="192"/>
        <v>#DIV/0!</v>
      </c>
      <c r="AT353" s="141" t="e">
        <f t="shared" si="193"/>
        <v>#DIV/0!</v>
      </c>
      <c r="AU353" s="142" t="e">
        <f t="shared" si="194"/>
        <v>#DIV/0!</v>
      </c>
      <c r="AV353" s="143" t="e">
        <f t="shared" si="202"/>
        <v>#DIV/0!</v>
      </c>
      <c r="AW353" s="143" t="e">
        <f t="shared" si="203"/>
        <v>#DIV/0!</v>
      </c>
      <c r="AY353" s="143" t="e">
        <f t="shared" si="204"/>
        <v>#DIV/0!</v>
      </c>
      <c r="AZ353" s="122" t="s">
        <v>487</v>
      </c>
      <c r="BB353" s="147" t="s">
        <v>487</v>
      </c>
      <c r="BG353" s="145"/>
      <c r="BL353" s="150" t="e">
        <f t="shared" si="201"/>
        <v>#DIV/0!</v>
      </c>
      <c r="BN353" s="153" t="e">
        <f t="shared" si="195"/>
        <v>#DIV/0!</v>
      </c>
      <c r="BO353" s="122" t="s">
        <v>487</v>
      </c>
      <c r="BS353" s="153">
        <f t="shared" si="189"/>
        <v>0</v>
      </c>
      <c r="BV353" s="153">
        <f t="shared" si="196"/>
        <v>100</v>
      </c>
      <c r="BW353" s="153">
        <f t="shared" si="197"/>
        <v>0</v>
      </c>
      <c r="BY353" s="145">
        <f t="shared" si="198"/>
        <v>0</v>
      </c>
      <c r="CA353" s="145">
        <f t="shared" si="199"/>
        <v>0</v>
      </c>
      <c r="CC353" s="145">
        <f t="shared" si="200"/>
        <v>0</v>
      </c>
      <c r="CL353" s="143" t="e">
        <f t="shared" si="190"/>
        <v>#DIV/0!</v>
      </c>
      <c r="CZ353" s="145"/>
      <c r="EE353" s="166">
        <f t="shared" si="205"/>
        <v>0</v>
      </c>
      <c r="ES353" s="982">
        <v>75</v>
      </c>
      <c r="EU353" s="982">
        <v>4000</v>
      </c>
      <c r="EV353" s="982">
        <v>39780</v>
      </c>
      <c r="FN353" s="213">
        <f t="shared" si="206"/>
        <v>0</v>
      </c>
      <c r="FR353" s="133"/>
      <c r="GL353" s="122"/>
      <c r="JD353" s="122"/>
      <c r="LE353" s="133"/>
    </row>
    <row r="354" spans="1:317" hidden="1">
      <c r="A354" s="122">
        <v>125</v>
      </c>
      <c r="B354" s="122">
        <f>COUNTIFS($D$3:D354,D354,$F$3:F354,F354)</f>
        <v>0</v>
      </c>
      <c r="AR354" s="139">
        <f t="shared" si="191"/>
        <v>0</v>
      </c>
      <c r="AS354" s="140" t="e">
        <f t="shared" si="192"/>
        <v>#DIV/0!</v>
      </c>
      <c r="AT354" s="141" t="e">
        <f t="shared" si="193"/>
        <v>#DIV/0!</v>
      </c>
      <c r="AU354" s="142" t="e">
        <f t="shared" si="194"/>
        <v>#DIV/0!</v>
      </c>
      <c r="AV354" s="143" t="e">
        <f t="shared" si="202"/>
        <v>#DIV/0!</v>
      </c>
      <c r="AW354" s="143" t="e">
        <f t="shared" si="203"/>
        <v>#DIV/0!</v>
      </c>
      <c r="AY354" s="143" t="e">
        <f t="shared" si="204"/>
        <v>#DIV/0!</v>
      </c>
      <c r="AZ354" s="122" t="s">
        <v>487</v>
      </c>
      <c r="BB354" s="147" t="s">
        <v>487</v>
      </c>
      <c r="BG354" s="145"/>
      <c r="BL354" s="150" t="e">
        <f t="shared" si="201"/>
        <v>#DIV/0!</v>
      </c>
      <c r="BN354" s="153" t="e">
        <f t="shared" si="195"/>
        <v>#DIV/0!</v>
      </c>
      <c r="BO354" s="122" t="s">
        <v>487</v>
      </c>
      <c r="BS354" s="153">
        <f t="shared" si="189"/>
        <v>0</v>
      </c>
      <c r="BV354" s="153">
        <f t="shared" si="196"/>
        <v>100</v>
      </c>
      <c r="BW354" s="153">
        <f t="shared" si="197"/>
        <v>0</v>
      </c>
      <c r="BY354" s="145">
        <f t="shared" si="198"/>
        <v>0</v>
      </c>
      <c r="CA354" s="145">
        <f t="shared" si="199"/>
        <v>0</v>
      </c>
      <c r="CC354" s="145">
        <f t="shared" si="200"/>
        <v>0</v>
      </c>
      <c r="CL354" s="143" t="e">
        <f t="shared" si="190"/>
        <v>#DIV/0!</v>
      </c>
      <c r="CZ354" s="145"/>
      <c r="EE354" s="166">
        <f t="shared" si="205"/>
        <v>0</v>
      </c>
      <c r="ES354" s="982">
        <v>75</v>
      </c>
      <c r="EU354" s="982">
        <v>4000</v>
      </c>
      <c r="EV354" s="982">
        <v>39780</v>
      </c>
      <c r="FN354" s="213">
        <f t="shared" si="206"/>
        <v>0</v>
      </c>
      <c r="FR354" s="133"/>
      <c r="GL354" s="122"/>
      <c r="JD354" s="122"/>
      <c r="LE354" s="133"/>
    </row>
    <row r="355" spans="1:317" hidden="1">
      <c r="A355" s="122">
        <v>126</v>
      </c>
      <c r="B355" s="122">
        <f>COUNTIFS($D$3:D355,D355,$F$3:F355,F355)</f>
        <v>0</v>
      </c>
      <c r="AR355" s="139">
        <f t="shared" si="191"/>
        <v>0</v>
      </c>
      <c r="AS355" s="140" t="e">
        <f t="shared" si="192"/>
        <v>#DIV/0!</v>
      </c>
      <c r="AT355" s="141" t="e">
        <f t="shared" si="193"/>
        <v>#DIV/0!</v>
      </c>
      <c r="AU355" s="142" t="e">
        <f t="shared" si="194"/>
        <v>#DIV/0!</v>
      </c>
      <c r="AV355" s="143" t="e">
        <f t="shared" si="202"/>
        <v>#DIV/0!</v>
      </c>
      <c r="AW355" s="143" t="e">
        <f t="shared" si="203"/>
        <v>#DIV/0!</v>
      </c>
      <c r="AY355" s="143" t="e">
        <f t="shared" si="204"/>
        <v>#DIV/0!</v>
      </c>
      <c r="AZ355" s="122" t="s">
        <v>487</v>
      </c>
      <c r="BB355" s="147" t="s">
        <v>487</v>
      </c>
      <c r="BG355" s="145"/>
      <c r="BL355" s="150" t="e">
        <f t="shared" si="201"/>
        <v>#DIV/0!</v>
      </c>
      <c r="BN355" s="153" t="e">
        <f t="shared" si="195"/>
        <v>#DIV/0!</v>
      </c>
      <c r="BO355" s="122" t="s">
        <v>487</v>
      </c>
      <c r="BS355" s="153">
        <f t="shared" si="189"/>
        <v>0</v>
      </c>
      <c r="BV355" s="153">
        <f t="shared" si="196"/>
        <v>100</v>
      </c>
      <c r="BW355" s="153">
        <f t="shared" si="197"/>
        <v>0</v>
      </c>
      <c r="BY355" s="145">
        <f t="shared" si="198"/>
        <v>0</v>
      </c>
      <c r="CA355" s="145">
        <f t="shared" si="199"/>
        <v>0</v>
      </c>
      <c r="CC355" s="145">
        <f t="shared" si="200"/>
        <v>0</v>
      </c>
      <c r="CL355" s="143" t="e">
        <f t="shared" si="190"/>
        <v>#DIV/0!</v>
      </c>
      <c r="CZ355" s="145"/>
      <c r="EE355" s="166">
        <f t="shared" si="205"/>
        <v>0</v>
      </c>
      <c r="ES355" s="982">
        <v>75</v>
      </c>
      <c r="EU355" s="982">
        <v>4000</v>
      </c>
      <c r="EV355" s="982">
        <v>39780</v>
      </c>
      <c r="FN355" s="213">
        <f t="shared" si="206"/>
        <v>0</v>
      </c>
      <c r="FR355" s="133"/>
      <c r="GL355" s="122"/>
      <c r="JD355" s="122"/>
      <c r="LE355" s="133"/>
    </row>
    <row r="356" spans="1:317" hidden="1">
      <c r="A356" s="122">
        <v>127</v>
      </c>
      <c r="B356" s="122">
        <f>COUNTIFS($D$3:D356,D356,$F$3:F356,F356)</f>
        <v>0</v>
      </c>
      <c r="AR356" s="139">
        <f t="shared" si="191"/>
        <v>0</v>
      </c>
      <c r="AS356" s="140" t="e">
        <f t="shared" si="192"/>
        <v>#DIV/0!</v>
      </c>
      <c r="AT356" s="141" t="e">
        <f t="shared" si="193"/>
        <v>#DIV/0!</v>
      </c>
      <c r="AU356" s="142" t="e">
        <f t="shared" si="194"/>
        <v>#DIV/0!</v>
      </c>
      <c r="AV356" s="143" t="e">
        <f t="shared" si="202"/>
        <v>#DIV/0!</v>
      </c>
      <c r="AW356" s="143" t="e">
        <f t="shared" si="203"/>
        <v>#DIV/0!</v>
      </c>
      <c r="AY356" s="143" t="e">
        <f t="shared" si="204"/>
        <v>#DIV/0!</v>
      </c>
      <c r="AZ356" s="122" t="s">
        <v>487</v>
      </c>
      <c r="BB356" s="147" t="s">
        <v>487</v>
      </c>
      <c r="BG356" s="145"/>
      <c r="BL356" s="150" t="e">
        <f t="shared" si="201"/>
        <v>#DIV/0!</v>
      </c>
      <c r="BN356" s="153" t="e">
        <f t="shared" si="195"/>
        <v>#DIV/0!</v>
      </c>
      <c r="BO356" s="122" t="s">
        <v>487</v>
      </c>
      <c r="BS356" s="153">
        <f t="shared" si="189"/>
        <v>0</v>
      </c>
      <c r="BV356" s="153">
        <f t="shared" si="196"/>
        <v>100</v>
      </c>
      <c r="BW356" s="153">
        <f t="shared" si="197"/>
        <v>0</v>
      </c>
      <c r="BY356" s="145">
        <f t="shared" si="198"/>
        <v>0</v>
      </c>
      <c r="CA356" s="145">
        <f t="shared" si="199"/>
        <v>0</v>
      </c>
      <c r="CC356" s="145">
        <f t="shared" si="200"/>
        <v>0</v>
      </c>
      <c r="CL356" s="143" t="e">
        <f t="shared" si="190"/>
        <v>#DIV/0!</v>
      </c>
      <c r="CZ356" s="145"/>
      <c r="EE356" s="166">
        <f t="shared" si="205"/>
        <v>0</v>
      </c>
      <c r="ES356" s="982">
        <v>75</v>
      </c>
      <c r="EU356" s="982">
        <v>4000</v>
      </c>
      <c r="EV356" s="982">
        <v>39780</v>
      </c>
      <c r="FN356" s="213">
        <f t="shared" si="206"/>
        <v>0</v>
      </c>
      <c r="FR356" s="133"/>
      <c r="GL356" s="122"/>
      <c r="JD356" s="122"/>
      <c r="LE356" s="133"/>
    </row>
    <row r="357" spans="1:317" hidden="1">
      <c r="A357" s="122">
        <v>128</v>
      </c>
      <c r="B357" s="122">
        <f>COUNTIFS($D$3:D357,D357,$F$3:F357,F357)</f>
        <v>0</v>
      </c>
      <c r="AR357" s="139">
        <f t="shared" si="191"/>
        <v>0</v>
      </c>
      <c r="AS357" s="140" t="e">
        <f t="shared" si="192"/>
        <v>#DIV/0!</v>
      </c>
      <c r="AT357" s="141" t="e">
        <f t="shared" si="193"/>
        <v>#DIV/0!</v>
      </c>
      <c r="AU357" s="142" t="e">
        <f t="shared" si="194"/>
        <v>#DIV/0!</v>
      </c>
      <c r="AV357" s="143" t="e">
        <f t="shared" si="202"/>
        <v>#DIV/0!</v>
      </c>
      <c r="AW357" s="143" t="e">
        <f t="shared" si="203"/>
        <v>#DIV/0!</v>
      </c>
      <c r="AY357" s="143" t="e">
        <f t="shared" si="204"/>
        <v>#DIV/0!</v>
      </c>
      <c r="AZ357" s="122" t="s">
        <v>487</v>
      </c>
      <c r="BB357" s="147" t="s">
        <v>487</v>
      </c>
      <c r="BG357" s="145"/>
      <c r="BL357" s="150" t="e">
        <f t="shared" si="201"/>
        <v>#DIV/0!</v>
      </c>
      <c r="BN357" s="153" t="e">
        <f t="shared" si="195"/>
        <v>#DIV/0!</v>
      </c>
      <c r="BO357" s="122" t="s">
        <v>487</v>
      </c>
      <c r="BS357" s="153">
        <f t="shared" si="189"/>
        <v>0</v>
      </c>
      <c r="BV357" s="153">
        <f t="shared" si="196"/>
        <v>100</v>
      </c>
      <c r="BW357" s="153">
        <f t="shared" si="197"/>
        <v>0</v>
      </c>
      <c r="BY357" s="145">
        <f t="shared" si="198"/>
        <v>0</v>
      </c>
      <c r="CA357" s="145">
        <f t="shared" si="199"/>
        <v>0</v>
      </c>
      <c r="CC357" s="145">
        <f t="shared" si="200"/>
        <v>0</v>
      </c>
      <c r="CL357" s="143" t="e">
        <f t="shared" si="190"/>
        <v>#DIV/0!</v>
      </c>
      <c r="CZ357" s="145"/>
      <c r="EE357" s="166">
        <f t="shared" si="205"/>
        <v>0</v>
      </c>
      <c r="ES357" s="982">
        <v>75</v>
      </c>
      <c r="EU357" s="982">
        <v>4000</v>
      </c>
      <c r="EV357" s="982">
        <v>39780</v>
      </c>
      <c r="FN357" s="213">
        <f t="shared" si="206"/>
        <v>0</v>
      </c>
      <c r="FR357" s="133"/>
      <c r="GL357" s="122"/>
      <c r="JD357" s="122"/>
      <c r="LE357" s="133"/>
    </row>
    <row r="358" spans="1:317" hidden="1">
      <c r="A358" s="122">
        <v>129</v>
      </c>
      <c r="B358" s="122">
        <f>COUNTIFS($D$3:D358,D358,$F$3:F358,F358)</f>
        <v>0</v>
      </c>
      <c r="AR358" s="139">
        <f t="shared" si="191"/>
        <v>0</v>
      </c>
      <c r="AS358" s="140" t="e">
        <f t="shared" si="192"/>
        <v>#DIV/0!</v>
      </c>
      <c r="AT358" s="141" t="e">
        <f t="shared" si="193"/>
        <v>#DIV/0!</v>
      </c>
      <c r="AU358" s="142" t="e">
        <f t="shared" si="194"/>
        <v>#DIV/0!</v>
      </c>
      <c r="AV358" s="143" t="e">
        <f t="shared" si="202"/>
        <v>#DIV/0!</v>
      </c>
      <c r="AW358" s="143" t="e">
        <f t="shared" si="203"/>
        <v>#DIV/0!</v>
      </c>
      <c r="AY358" s="143" t="e">
        <f t="shared" si="204"/>
        <v>#DIV/0!</v>
      </c>
      <c r="AZ358" s="122" t="s">
        <v>487</v>
      </c>
      <c r="BB358" s="147" t="s">
        <v>487</v>
      </c>
      <c r="BG358" s="145"/>
      <c r="BL358" s="150" t="e">
        <f t="shared" si="201"/>
        <v>#DIV/0!</v>
      </c>
      <c r="BN358" s="153" t="e">
        <f t="shared" si="195"/>
        <v>#DIV/0!</v>
      </c>
      <c r="BO358" s="122" t="s">
        <v>487</v>
      </c>
      <c r="BS358" s="153">
        <f t="shared" si="189"/>
        <v>0</v>
      </c>
      <c r="BV358" s="153">
        <f t="shared" si="196"/>
        <v>100</v>
      </c>
      <c r="BW358" s="153">
        <f t="shared" si="197"/>
        <v>0</v>
      </c>
      <c r="BY358" s="145">
        <f t="shared" si="198"/>
        <v>0</v>
      </c>
      <c r="CA358" s="145">
        <f t="shared" si="199"/>
        <v>0</v>
      </c>
      <c r="CC358" s="145">
        <f t="shared" si="200"/>
        <v>0</v>
      </c>
      <c r="CL358" s="143" t="e">
        <f t="shared" si="190"/>
        <v>#DIV/0!</v>
      </c>
      <c r="CZ358" s="145"/>
      <c r="EE358" s="166">
        <f t="shared" si="205"/>
        <v>0</v>
      </c>
      <c r="ES358" s="982">
        <v>75</v>
      </c>
      <c r="EU358" s="982">
        <v>4000</v>
      </c>
      <c r="EV358" s="982">
        <v>39780</v>
      </c>
      <c r="FN358" s="213">
        <f t="shared" si="206"/>
        <v>0</v>
      </c>
      <c r="FR358" s="133"/>
      <c r="GL358" s="122"/>
      <c r="JD358" s="122"/>
      <c r="LE358" s="133"/>
    </row>
    <row r="359" spans="1:317" hidden="1">
      <c r="A359" s="122">
        <v>130</v>
      </c>
      <c r="B359" s="122">
        <f>COUNTIFS($D$3:D359,D359,$F$3:F359,F359)</f>
        <v>0</v>
      </c>
      <c r="AR359" s="139">
        <f t="shared" si="191"/>
        <v>0</v>
      </c>
      <c r="AS359" s="140" t="e">
        <f t="shared" si="192"/>
        <v>#DIV/0!</v>
      </c>
      <c r="AT359" s="141" t="e">
        <f t="shared" si="193"/>
        <v>#DIV/0!</v>
      </c>
      <c r="AU359" s="142" t="e">
        <f t="shared" si="194"/>
        <v>#DIV/0!</v>
      </c>
      <c r="AV359" s="143" t="e">
        <f t="shared" si="202"/>
        <v>#DIV/0!</v>
      </c>
      <c r="AW359" s="143" t="e">
        <f t="shared" si="203"/>
        <v>#DIV/0!</v>
      </c>
      <c r="AY359" s="143" t="e">
        <f t="shared" si="204"/>
        <v>#DIV/0!</v>
      </c>
      <c r="AZ359" s="122" t="s">
        <v>487</v>
      </c>
      <c r="BB359" s="147" t="s">
        <v>487</v>
      </c>
      <c r="BG359" s="145"/>
      <c r="BL359" s="150" t="e">
        <f t="shared" si="201"/>
        <v>#DIV/0!</v>
      </c>
      <c r="BN359" s="153" t="e">
        <f t="shared" si="195"/>
        <v>#DIV/0!</v>
      </c>
      <c r="BO359" s="122" t="s">
        <v>487</v>
      </c>
      <c r="BS359" s="153">
        <f t="shared" si="189"/>
        <v>0</v>
      </c>
      <c r="BV359" s="153">
        <f t="shared" si="196"/>
        <v>100</v>
      </c>
      <c r="BW359" s="153">
        <f t="shared" si="197"/>
        <v>0</v>
      </c>
      <c r="BY359" s="145">
        <f t="shared" si="198"/>
        <v>0</v>
      </c>
      <c r="CA359" s="145">
        <f t="shared" si="199"/>
        <v>0</v>
      </c>
      <c r="CC359" s="145">
        <f t="shared" si="200"/>
        <v>0</v>
      </c>
      <c r="CL359" s="143" t="e">
        <f t="shared" si="190"/>
        <v>#DIV/0!</v>
      </c>
      <c r="CZ359" s="145"/>
      <c r="EE359" s="166">
        <f t="shared" si="205"/>
        <v>0</v>
      </c>
      <c r="ES359" s="982">
        <v>75</v>
      </c>
      <c r="EU359" s="982">
        <v>4000</v>
      </c>
      <c r="EV359" s="982">
        <v>39780</v>
      </c>
      <c r="FN359" s="213">
        <f t="shared" si="206"/>
        <v>0</v>
      </c>
      <c r="FR359" s="133"/>
      <c r="GL359" s="122"/>
      <c r="JD359" s="122"/>
      <c r="LE359" s="133"/>
    </row>
    <row r="360" spans="1:317" hidden="1">
      <c r="A360" s="122">
        <v>131</v>
      </c>
      <c r="B360" s="122">
        <f>COUNTIFS($D$3:D360,D360,$F$3:F360,F360)</f>
        <v>0</v>
      </c>
      <c r="AR360" s="139">
        <f t="shared" si="191"/>
        <v>0</v>
      </c>
      <c r="AS360" s="140" t="e">
        <f t="shared" si="192"/>
        <v>#DIV/0!</v>
      </c>
      <c r="AT360" s="141" t="e">
        <f t="shared" si="193"/>
        <v>#DIV/0!</v>
      </c>
      <c r="AU360" s="142" t="e">
        <f t="shared" si="194"/>
        <v>#DIV/0!</v>
      </c>
      <c r="AV360" s="143" t="e">
        <f t="shared" si="202"/>
        <v>#DIV/0!</v>
      </c>
      <c r="AW360" s="143" t="e">
        <f t="shared" si="203"/>
        <v>#DIV/0!</v>
      </c>
      <c r="AY360" s="143" t="e">
        <f t="shared" si="204"/>
        <v>#DIV/0!</v>
      </c>
      <c r="AZ360" s="122" t="s">
        <v>487</v>
      </c>
      <c r="BB360" s="147" t="s">
        <v>487</v>
      </c>
      <c r="BG360" s="145"/>
      <c r="BL360" s="150" t="e">
        <f t="shared" si="201"/>
        <v>#DIV/0!</v>
      </c>
      <c r="BN360" s="153" t="e">
        <f t="shared" si="195"/>
        <v>#DIV/0!</v>
      </c>
      <c r="BO360" s="122" t="s">
        <v>487</v>
      </c>
      <c r="BS360" s="153">
        <f t="shared" si="189"/>
        <v>0</v>
      </c>
      <c r="BV360" s="153">
        <f t="shared" si="196"/>
        <v>100</v>
      </c>
      <c r="BW360" s="153">
        <f t="shared" si="197"/>
        <v>0</v>
      </c>
      <c r="BY360" s="145">
        <f t="shared" si="198"/>
        <v>0</v>
      </c>
      <c r="CA360" s="145">
        <f t="shared" si="199"/>
        <v>0</v>
      </c>
      <c r="CC360" s="145">
        <f t="shared" si="200"/>
        <v>0</v>
      </c>
      <c r="CL360" s="143" t="e">
        <f t="shared" si="190"/>
        <v>#DIV/0!</v>
      </c>
      <c r="CZ360" s="145"/>
      <c r="EE360" s="166">
        <f t="shared" si="205"/>
        <v>0</v>
      </c>
      <c r="ES360" s="982">
        <v>75</v>
      </c>
      <c r="EU360" s="982">
        <v>4000</v>
      </c>
      <c r="EV360" s="982">
        <v>39780</v>
      </c>
      <c r="FN360" s="213">
        <f t="shared" si="206"/>
        <v>0</v>
      </c>
      <c r="FR360" s="133"/>
      <c r="GL360" s="122"/>
      <c r="JD360" s="122"/>
      <c r="LE360" s="133"/>
    </row>
    <row r="361" spans="1:317" hidden="1">
      <c r="A361" s="122">
        <v>132</v>
      </c>
      <c r="B361" s="122">
        <f>COUNTIFS($D$3:D361,D361,$F$3:F361,F361)</f>
        <v>0</v>
      </c>
      <c r="AR361" s="139">
        <f t="shared" si="191"/>
        <v>0</v>
      </c>
      <c r="AS361" s="140" t="e">
        <f t="shared" si="192"/>
        <v>#DIV/0!</v>
      </c>
      <c r="AT361" s="141" t="e">
        <f t="shared" si="193"/>
        <v>#DIV/0!</v>
      </c>
      <c r="AU361" s="142" t="e">
        <f t="shared" si="194"/>
        <v>#DIV/0!</v>
      </c>
      <c r="AV361" s="143" t="e">
        <f t="shared" si="202"/>
        <v>#DIV/0!</v>
      </c>
      <c r="AW361" s="143" t="e">
        <f t="shared" si="203"/>
        <v>#DIV/0!</v>
      </c>
      <c r="AY361" s="143" t="e">
        <f t="shared" si="204"/>
        <v>#DIV/0!</v>
      </c>
      <c r="AZ361" s="122" t="s">
        <v>487</v>
      </c>
      <c r="BB361" s="147" t="s">
        <v>487</v>
      </c>
      <c r="BG361" s="145"/>
      <c r="BL361" s="150" t="e">
        <f t="shared" si="201"/>
        <v>#DIV/0!</v>
      </c>
      <c r="BN361" s="153" t="e">
        <f t="shared" si="195"/>
        <v>#DIV/0!</v>
      </c>
      <c r="BO361" s="122" t="s">
        <v>487</v>
      </c>
      <c r="BS361" s="153">
        <f t="shared" si="189"/>
        <v>0</v>
      </c>
      <c r="BV361" s="153">
        <f t="shared" si="196"/>
        <v>100</v>
      </c>
      <c r="BW361" s="153">
        <f t="shared" si="197"/>
        <v>0</v>
      </c>
      <c r="BY361" s="145">
        <f t="shared" si="198"/>
        <v>0</v>
      </c>
      <c r="CA361" s="145">
        <f t="shared" si="199"/>
        <v>0</v>
      </c>
      <c r="CC361" s="145">
        <f t="shared" si="200"/>
        <v>0</v>
      </c>
      <c r="CL361" s="143" t="e">
        <f t="shared" si="190"/>
        <v>#DIV/0!</v>
      </c>
      <c r="CZ361" s="145"/>
      <c r="EE361" s="166">
        <f t="shared" si="205"/>
        <v>0</v>
      </c>
      <c r="ES361" s="982">
        <v>75</v>
      </c>
      <c r="EU361" s="982">
        <v>4000</v>
      </c>
      <c r="EV361" s="982">
        <v>39780</v>
      </c>
      <c r="FN361" s="213">
        <f t="shared" si="206"/>
        <v>0</v>
      </c>
      <c r="FR361" s="133"/>
      <c r="GL361" s="122"/>
      <c r="JD361" s="122"/>
      <c r="LE361" s="133"/>
    </row>
    <row r="362" spans="1:317" hidden="1">
      <c r="A362" s="122">
        <v>133</v>
      </c>
      <c r="B362" s="122">
        <f>COUNTIFS($D$3:D362,D362,$F$3:F362,F362)</f>
        <v>0</v>
      </c>
      <c r="AR362" s="139">
        <f t="shared" si="191"/>
        <v>0</v>
      </c>
      <c r="AS362" s="140" t="e">
        <f t="shared" si="192"/>
        <v>#DIV/0!</v>
      </c>
      <c r="AT362" s="141" t="e">
        <f t="shared" si="193"/>
        <v>#DIV/0!</v>
      </c>
      <c r="AU362" s="142" t="e">
        <f t="shared" si="194"/>
        <v>#DIV/0!</v>
      </c>
      <c r="AV362" s="143" t="e">
        <f t="shared" si="202"/>
        <v>#DIV/0!</v>
      </c>
      <c r="AW362" s="143" t="e">
        <f t="shared" si="203"/>
        <v>#DIV/0!</v>
      </c>
      <c r="AY362" s="143" t="e">
        <f t="shared" si="204"/>
        <v>#DIV/0!</v>
      </c>
      <c r="AZ362" s="122" t="s">
        <v>487</v>
      </c>
      <c r="BB362" s="147" t="s">
        <v>487</v>
      </c>
      <c r="BG362" s="145"/>
      <c r="BL362" s="150" t="e">
        <f t="shared" si="201"/>
        <v>#DIV/0!</v>
      </c>
      <c r="BN362" s="153" t="e">
        <f t="shared" si="195"/>
        <v>#DIV/0!</v>
      </c>
      <c r="BO362" s="122" t="s">
        <v>487</v>
      </c>
      <c r="BS362" s="153">
        <f t="shared" si="189"/>
        <v>0</v>
      </c>
      <c r="BV362" s="153">
        <f t="shared" si="196"/>
        <v>100</v>
      </c>
      <c r="BW362" s="153">
        <f t="shared" si="197"/>
        <v>0</v>
      </c>
      <c r="BY362" s="145">
        <f t="shared" si="198"/>
        <v>0</v>
      </c>
      <c r="CA362" s="145">
        <f t="shared" si="199"/>
        <v>0</v>
      </c>
      <c r="CC362" s="145">
        <f t="shared" si="200"/>
        <v>0</v>
      </c>
      <c r="CL362" s="143" t="e">
        <f t="shared" si="190"/>
        <v>#DIV/0!</v>
      </c>
      <c r="CZ362" s="145"/>
      <c r="EE362" s="166">
        <f t="shared" si="205"/>
        <v>0</v>
      </c>
      <c r="ES362" s="982">
        <v>75</v>
      </c>
      <c r="EU362" s="982">
        <v>4000</v>
      </c>
      <c r="EV362" s="982">
        <v>39780</v>
      </c>
      <c r="FN362" s="213">
        <f t="shared" si="206"/>
        <v>0</v>
      </c>
      <c r="FR362" s="133"/>
      <c r="GL362" s="122"/>
      <c r="JD362" s="122"/>
      <c r="LE362" s="133"/>
    </row>
    <row r="363" spans="1:317" hidden="1">
      <c r="A363" s="122">
        <v>134</v>
      </c>
      <c r="B363" s="122">
        <f>COUNTIFS($D$3:D363,D363,$F$3:F363,F363)</f>
        <v>0</v>
      </c>
      <c r="AR363" s="139">
        <f t="shared" si="191"/>
        <v>0</v>
      </c>
      <c r="AS363" s="140" t="e">
        <f t="shared" si="192"/>
        <v>#DIV/0!</v>
      </c>
      <c r="AT363" s="141" t="e">
        <f t="shared" si="193"/>
        <v>#DIV/0!</v>
      </c>
      <c r="AU363" s="142" t="e">
        <f t="shared" si="194"/>
        <v>#DIV/0!</v>
      </c>
      <c r="AV363" s="143" t="e">
        <f t="shared" si="202"/>
        <v>#DIV/0!</v>
      </c>
      <c r="AW363" s="143" t="e">
        <f t="shared" si="203"/>
        <v>#DIV/0!</v>
      </c>
      <c r="AY363" s="143" t="e">
        <f t="shared" si="204"/>
        <v>#DIV/0!</v>
      </c>
      <c r="AZ363" s="122" t="s">
        <v>487</v>
      </c>
      <c r="BB363" s="147" t="s">
        <v>487</v>
      </c>
      <c r="BG363" s="145"/>
      <c r="BL363" s="150" t="e">
        <f t="shared" si="201"/>
        <v>#DIV/0!</v>
      </c>
      <c r="BN363" s="153" t="e">
        <f t="shared" si="195"/>
        <v>#DIV/0!</v>
      </c>
      <c r="BO363" s="122" t="s">
        <v>487</v>
      </c>
      <c r="BS363" s="153">
        <f t="shared" si="189"/>
        <v>0</v>
      </c>
      <c r="BV363" s="153">
        <f t="shared" si="196"/>
        <v>100</v>
      </c>
      <c r="BW363" s="153">
        <f t="shared" si="197"/>
        <v>0</v>
      </c>
      <c r="BY363" s="145">
        <f t="shared" si="198"/>
        <v>0</v>
      </c>
      <c r="CA363" s="145">
        <f t="shared" si="199"/>
        <v>0</v>
      </c>
      <c r="CC363" s="145">
        <f t="shared" si="200"/>
        <v>0</v>
      </c>
      <c r="CL363" s="143" t="e">
        <f t="shared" si="190"/>
        <v>#DIV/0!</v>
      </c>
      <c r="CZ363" s="145"/>
      <c r="EE363" s="166">
        <f t="shared" si="205"/>
        <v>0</v>
      </c>
      <c r="ES363" s="982">
        <v>75</v>
      </c>
      <c r="EU363" s="982">
        <v>4000</v>
      </c>
      <c r="EV363" s="982">
        <v>39780</v>
      </c>
      <c r="FN363" s="213">
        <f t="shared" si="206"/>
        <v>0</v>
      </c>
      <c r="FR363" s="133"/>
      <c r="GL363" s="122"/>
      <c r="JD363" s="122"/>
      <c r="LE363" s="133"/>
    </row>
    <row r="364" spans="1:317" hidden="1">
      <c r="A364" s="122">
        <v>135</v>
      </c>
      <c r="B364" s="122">
        <f>COUNTIFS($D$3:D364,D364,$F$3:F364,F364)</f>
        <v>0</v>
      </c>
      <c r="AR364" s="139">
        <f t="shared" si="191"/>
        <v>0</v>
      </c>
      <c r="AS364" s="140" t="e">
        <f t="shared" si="192"/>
        <v>#DIV/0!</v>
      </c>
      <c r="AT364" s="141" t="e">
        <f t="shared" si="193"/>
        <v>#DIV/0!</v>
      </c>
      <c r="AU364" s="142" t="e">
        <f t="shared" si="194"/>
        <v>#DIV/0!</v>
      </c>
      <c r="AV364" s="143" t="e">
        <f t="shared" si="202"/>
        <v>#DIV/0!</v>
      </c>
      <c r="AW364" s="143" t="e">
        <f t="shared" si="203"/>
        <v>#DIV/0!</v>
      </c>
      <c r="AY364" s="143" t="e">
        <f t="shared" si="204"/>
        <v>#DIV/0!</v>
      </c>
      <c r="AZ364" s="122" t="s">
        <v>487</v>
      </c>
      <c r="BB364" s="147" t="s">
        <v>487</v>
      </c>
      <c r="BG364" s="145"/>
      <c r="BL364" s="150" t="e">
        <f t="shared" si="201"/>
        <v>#DIV/0!</v>
      </c>
      <c r="BN364" s="153" t="e">
        <f t="shared" si="195"/>
        <v>#DIV/0!</v>
      </c>
      <c r="BO364" s="122" t="s">
        <v>487</v>
      </c>
      <c r="BS364" s="153">
        <f t="shared" si="189"/>
        <v>0</v>
      </c>
      <c r="BV364" s="153">
        <f t="shared" si="196"/>
        <v>100</v>
      </c>
      <c r="BW364" s="153">
        <f t="shared" si="197"/>
        <v>0</v>
      </c>
      <c r="BY364" s="145">
        <f t="shared" si="198"/>
        <v>0</v>
      </c>
      <c r="CA364" s="145">
        <f t="shared" si="199"/>
        <v>0</v>
      </c>
      <c r="CC364" s="145">
        <f t="shared" si="200"/>
        <v>0</v>
      </c>
      <c r="CL364" s="143" t="e">
        <f t="shared" si="190"/>
        <v>#DIV/0!</v>
      </c>
      <c r="CZ364" s="145"/>
      <c r="EE364" s="166">
        <f t="shared" si="205"/>
        <v>0</v>
      </c>
      <c r="ES364" s="982">
        <v>75</v>
      </c>
      <c r="EU364" s="982">
        <v>4000</v>
      </c>
      <c r="EV364" s="982">
        <v>39780</v>
      </c>
      <c r="FN364" s="213">
        <f t="shared" si="206"/>
        <v>0</v>
      </c>
      <c r="FR364" s="133"/>
      <c r="GL364" s="122"/>
      <c r="JD364" s="122"/>
      <c r="LE364" s="133"/>
    </row>
    <row r="365" spans="1:317" hidden="1">
      <c r="A365" s="122">
        <v>136</v>
      </c>
      <c r="B365" s="122">
        <f>COUNTIFS($D$3:D365,D365,$F$3:F365,F365)</f>
        <v>0</v>
      </c>
      <c r="AR365" s="139">
        <f t="shared" si="191"/>
        <v>0</v>
      </c>
      <c r="AS365" s="140" t="e">
        <f t="shared" si="192"/>
        <v>#DIV/0!</v>
      </c>
      <c r="AT365" s="141" t="e">
        <f t="shared" si="193"/>
        <v>#DIV/0!</v>
      </c>
      <c r="AU365" s="142" t="e">
        <f t="shared" si="194"/>
        <v>#DIV/0!</v>
      </c>
      <c r="AV365" s="143" t="e">
        <f t="shared" si="202"/>
        <v>#DIV/0!</v>
      </c>
      <c r="AW365" s="143" t="e">
        <f t="shared" si="203"/>
        <v>#DIV/0!</v>
      </c>
      <c r="AY365" s="143" t="e">
        <f t="shared" si="204"/>
        <v>#DIV/0!</v>
      </c>
      <c r="AZ365" s="122" t="s">
        <v>487</v>
      </c>
      <c r="BB365" s="147" t="s">
        <v>487</v>
      </c>
      <c r="BG365" s="145"/>
      <c r="BL365" s="150" t="e">
        <f t="shared" si="201"/>
        <v>#DIV/0!</v>
      </c>
      <c r="BN365" s="153" t="e">
        <f t="shared" si="195"/>
        <v>#DIV/0!</v>
      </c>
      <c r="BO365" s="122" t="s">
        <v>487</v>
      </c>
      <c r="BS365" s="153">
        <f t="shared" si="189"/>
        <v>0</v>
      </c>
      <c r="BV365" s="153">
        <f t="shared" si="196"/>
        <v>100</v>
      </c>
      <c r="BW365" s="153">
        <f t="shared" si="197"/>
        <v>0</v>
      </c>
      <c r="BY365" s="145">
        <f t="shared" si="198"/>
        <v>0</v>
      </c>
      <c r="CA365" s="145">
        <f t="shared" si="199"/>
        <v>0</v>
      </c>
      <c r="CC365" s="145">
        <f t="shared" si="200"/>
        <v>0</v>
      </c>
      <c r="CL365" s="143" t="e">
        <f t="shared" si="190"/>
        <v>#DIV/0!</v>
      </c>
      <c r="CZ365" s="145"/>
      <c r="EE365" s="166">
        <f t="shared" si="205"/>
        <v>0</v>
      </c>
      <c r="ES365" s="982">
        <v>75</v>
      </c>
      <c r="EU365" s="982">
        <v>4000</v>
      </c>
      <c r="EV365" s="982">
        <v>39780</v>
      </c>
      <c r="FN365" s="213">
        <f t="shared" si="206"/>
        <v>0</v>
      </c>
      <c r="FR365" s="133"/>
      <c r="GL365" s="122"/>
      <c r="JD365" s="122"/>
      <c r="LE365" s="133"/>
    </row>
    <row r="366" spans="1:317" hidden="1">
      <c r="A366" s="122">
        <v>137</v>
      </c>
      <c r="B366" s="122">
        <f>COUNTIFS($D$3:D366,D366,$F$3:F366,F366)</f>
        <v>0</v>
      </c>
      <c r="AR366" s="139">
        <f t="shared" si="191"/>
        <v>0</v>
      </c>
      <c r="AS366" s="140" t="e">
        <f t="shared" si="192"/>
        <v>#DIV/0!</v>
      </c>
      <c r="AT366" s="141" t="e">
        <f t="shared" si="193"/>
        <v>#DIV/0!</v>
      </c>
      <c r="AU366" s="142" t="e">
        <f t="shared" si="194"/>
        <v>#DIV/0!</v>
      </c>
      <c r="AV366" s="143" t="e">
        <f t="shared" si="202"/>
        <v>#DIV/0!</v>
      </c>
      <c r="AW366" s="143" t="e">
        <f t="shared" si="203"/>
        <v>#DIV/0!</v>
      </c>
      <c r="AY366" s="143" t="e">
        <f t="shared" si="204"/>
        <v>#DIV/0!</v>
      </c>
      <c r="AZ366" s="122" t="s">
        <v>487</v>
      </c>
      <c r="BB366" s="147" t="s">
        <v>487</v>
      </c>
      <c r="BG366" s="145"/>
      <c r="BL366" s="150" t="e">
        <f t="shared" si="201"/>
        <v>#DIV/0!</v>
      </c>
      <c r="BN366" s="153" t="e">
        <f t="shared" si="195"/>
        <v>#DIV/0!</v>
      </c>
      <c r="BO366" s="122" t="s">
        <v>487</v>
      </c>
      <c r="BS366" s="153">
        <f t="shared" si="189"/>
        <v>0</v>
      </c>
      <c r="BV366" s="153">
        <f t="shared" si="196"/>
        <v>100</v>
      </c>
      <c r="BW366" s="153">
        <f t="shared" si="197"/>
        <v>0</v>
      </c>
      <c r="BY366" s="145">
        <f t="shared" si="198"/>
        <v>0</v>
      </c>
      <c r="CA366" s="145">
        <f t="shared" si="199"/>
        <v>0</v>
      </c>
      <c r="CC366" s="145">
        <f t="shared" si="200"/>
        <v>0</v>
      </c>
      <c r="CL366" s="143" t="e">
        <f t="shared" si="190"/>
        <v>#DIV/0!</v>
      </c>
      <c r="CZ366" s="145"/>
      <c r="EE366" s="166">
        <f t="shared" si="205"/>
        <v>0</v>
      </c>
      <c r="ES366" s="982">
        <v>75</v>
      </c>
      <c r="EU366" s="982">
        <v>4000</v>
      </c>
      <c r="EV366" s="982">
        <v>39780</v>
      </c>
      <c r="FN366" s="213">
        <f t="shared" si="206"/>
        <v>0</v>
      </c>
      <c r="FR366" s="133"/>
      <c r="GL366" s="122"/>
      <c r="JD366" s="122"/>
      <c r="LE366" s="133"/>
    </row>
    <row r="367" spans="1:317" hidden="1">
      <c r="A367" s="122">
        <v>138</v>
      </c>
      <c r="B367" s="122">
        <f>COUNTIFS($D$3:D367,D367,$F$3:F367,F367)</f>
        <v>0</v>
      </c>
      <c r="AR367" s="139">
        <f t="shared" si="191"/>
        <v>0</v>
      </c>
      <c r="AS367" s="140" t="e">
        <f t="shared" si="192"/>
        <v>#DIV/0!</v>
      </c>
      <c r="AT367" s="141" t="e">
        <f t="shared" si="193"/>
        <v>#DIV/0!</v>
      </c>
      <c r="AU367" s="142" t="e">
        <f t="shared" si="194"/>
        <v>#DIV/0!</v>
      </c>
      <c r="AV367" s="143" t="e">
        <f t="shared" si="202"/>
        <v>#DIV/0!</v>
      </c>
      <c r="AW367" s="143" t="e">
        <f t="shared" si="203"/>
        <v>#DIV/0!</v>
      </c>
      <c r="AY367" s="143" t="e">
        <f t="shared" si="204"/>
        <v>#DIV/0!</v>
      </c>
      <c r="AZ367" s="122" t="s">
        <v>487</v>
      </c>
      <c r="BB367" s="147" t="s">
        <v>487</v>
      </c>
      <c r="BG367" s="145"/>
      <c r="BL367" s="150" t="e">
        <f t="shared" si="201"/>
        <v>#DIV/0!</v>
      </c>
      <c r="BN367" s="153" t="e">
        <f t="shared" si="195"/>
        <v>#DIV/0!</v>
      </c>
      <c r="BO367" s="122" t="s">
        <v>487</v>
      </c>
      <c r="BS367" s="153">
        <f t="shared" si="189"/>
        <v>0</v>
      </c>
      <c r="BV367" s="153">
        <f t="shared" si="196"/>
        <v>100</v>
      </c>
      <c r="BW367" s="153">
        <f t="shared" si="197"/>
        <v>0</v>
      </c>
      <c r="BY367" s="145">
        <f t="shared" si="198"/>
        <v>0</v>
      </c>
      <c r="CA367" s="145">
        <f t="shared" si="199"/>
        <v>0</v>
      </c>
      <c r="CC367" s="145">
        <f t="shared" si="200"/>
        <v>0</v>
      </c>
      <c r="CL367" s="143" t="e">
        <f t="shared" si="190"/>
        <v>#DIV/0!</v>
      </c>
      <c r="CZ367" s="145"/>
      <c r="EE367" s="166">
        <f t="shared" si="205"/>
        <v>0</v>
      </c>
      <c r="ES367" s="982">
        <v>75</v>
      </c>
      <c r="EU367" s="982">
        <v>4000</v>
      </c>
      <c r="EV367" s="982">
        <v>39780</v>
      </c>
      <c r="FN367" s="213">
        <f t="shared" si="206"/>
        <v>0</v>
      </c>
      <c r="FR367" s="133"/>
      <c r="GL367" s="122"/>
      <c r="JD367" s="122"/>
      <c r="LE367" s="133"/>
    </row>
    <row r="368" spans="1:317" hidden="1">
      <c r="A368" s="122">
        <v>139</v>
      </c>
      <c r="B368" s="122">
        <f>COUNTIFS($D$3:D368,D368,$F$3:F368,F368)</f>
        <v>0</v>
      </c>
      <c r="AR368" s="139">
        <f t="shared" si="191"/>
        <v>0</v>
      </c>
      <c r="AS368" s="140" t="e">
        <f t="shared" si="192"/>
        <v>#DIV/0!</v>
      </c>
      <c r="AT368" s="141" t="e">
        <f t="shared" si="193"/>
        <v>#DIV/0!</v>
      </c>
      <c r="AU368" s="142" t="e">
        <f t="shared" si="194"/>
        <v>#DIV/0!</v>
      </c>
      <c r="AV368" s="143" t="e">
        <f t="shared" si="202"/>
        <v>#DIV/0!</v>
      </c>
      <c r="AW368" s="143" t="e">
        <f t="shared" si="203"/>
        <v>#DIV/0!</v>
      </c>
      <c r="AY368" s="143" t="e">
        <f t="shared" si="204"/>
        <v>#DIV/0!</v>
      </c>
      <c r="AZ368" s="122" t="s">
        <v>487</v>
      </c>
      <c r="BB368" s="147" t="s">
        <v>487</v>
      </c>
      <c r="BG368" s="145"/>
      <c r="BL368" s="150" t="e">
        <f t="shared" si="201"/>
        <v>#DIV/0!</v>
      </c>
      <c r="BN368" s="153" t="e">
        <f t="shared" si="195"/>
        <v>#DIV/0!</v>
      </c>
      <c r="BO368" s="122" t="s">
        <v>487</v>
      </c>
      <c r="BS368" s="153">
        <f t="shared" si="189"/>
        <v>0</v>
      </c>
      <c r="BV368" s="153">
        <f t="shared" si="196"/>
        <v>100</v>
      </c>
      <c r="BW368" s="153">
        <f t="shared" si="197"/>
        <v>0</v>
      </c>
      <c r="BY368" s="145">
        <f t="shared" si="198"/>
        <v>0</v>
      </c>
      <c r="CA368" s="145">
        <f t="shared" si="199"/>
        <v>0</v>
      </c>
      <c r="CC368" s="145">
        <f t="shared" si="200"/>
        <v>0</v>
      </c>
      <c r="CL368" s="143" t="e">
        <f t="shared" si="190"/>
        <v>#DIV/0!</v>
      </c>
      <c r="CZ368" s="145"/>
      <c r="EE368" s="166">
        <f t="shared" si="205"/>
        <v>0</v>
      </c>
      <c r="ES368" s="982">
        <v>75</v>
      </c>
      <c r="EU368" s="982">
        <v>4000</v>
      </c>
      <c r="EV368" s="982">
        <v>39780</v>
      </c>
      <c r="FN368" s="213">
        <f t="shared" si="206"/>
        <v>0</v>
      </c>
      <c r="FR368" s="133"/>
      <c r="GL368" s="122"/>
      <c r="JD368" s="122"/>
      <c r="LE368" s="133"/>
    </row>
    <row r="369" spans="1:317" hidden="1">
      <c r="A369" s="122">
        <v>140</v>
      </c>
      <c r="B369" s="122">
        <f>COUNTIFS($D$3:D369,D369,$F$3:F369,F369)</f>
        <v>0</v>
      </c>
      <c r="AR369" s="139">
        <f t="shared" si="191"/>
        <v>0</v>
      </c>
      <c r="AS369" s="140" t="e">
        <f t="shared" si="192"/>
        <v>#DIV/0!</v>
      </c>
      <c r="AT369" s="141" t="e">
        <f t="shared" si="193"/>
        <v>#DIV/0!</v>
      </c>
      <c r="AU369" s="142" t="e">
        <f t="shared" si="194"/>
        <v>#DIV/0!</v>
      </c>
      <c r="AV369" s="143" t="e">
        <f t="shared" si="202"/>
        <v>#DIV/0!</v>
      </c>
      <c r="AW369" s="143" t="e">
        <f t="shared" si="203"/>
        <v>#DIV/0!</v>
      </c>
      <c r="AY369" s="143" t="e">
        <f t="shared" si="204"/>
        <v>#DIV/0!</v>
      </c>
      <c r="AZ369" s="122" t="s">
        <v>487</v>
      </c>
      <c r="BB369" s="147" t="s">
        <v>487</v>
      </c>
      <c r="BG369" s="145"/>
      <c r="BL369" s="150" t="e">
        <f t="shared" si="201"/>
        <v>#DIV/0!</v>
      </c>
      <c r="BN369" s="153" t="e">
        <f t="shared" si="195"/>
        <v>#DIV/0!</v>
      </c>
      <c r="BO369" s="122" t="s">
        <v>487</v>
      </c>
      <c r="BS369" s="153">
        <f t="shared" si="189"/>
        <v>0</v>
      </c>
      <c r="BV369" s="153">
        <f t="shared" si="196"/>
        <v>100</v>
      </c>
      <c r="BW369" s="153">
        <f t="shared" si="197"/>
        <v>0</v>
      </c>
      <c r="BY369" s="145">
        <f t="shared" si="198"/>
        <v>0</v>
      </c>
      <c r="CA369" s="145">
        <f t="shared" si="199"/>
        <v>0</v>
      </c>
      <c r="CC369" s="145">
        <f t="shared" si="200"/>
        <v>0</v>
      </c>
      <c r="CL369" s="143" t="e">
        <f t="shared" si="190"/>
        <v>#DIV/0!</v>
      </c>
      <c r="CZ369" s="145"/>
      <c r="EE369" s="166">
        <f t="shared" si="205"/>
        <v>0</v>
      </c>
      <c r="ES369" s="982">
        <v>75</v>
      </c>
      <c r="EU369" s="982">
        <v>4000</v>
      </c>
      <c r="EV369" s="982">
        <v>39780</v>
      </c>
      <c r="FN369" s="213">
        <f t="shared" si="206"/>
        <v>0</v>
      </c>
      <c r="FR369" s="133"/>
      <c r="GL369" s="122"/>
      <c r="JD369" s="122"/>
      <c r="LE369" s="133"/>
    </row>
    <row r="370" spans="1:317" hidden="1">
      <c r="A370" s="122">
        <v>141</v>
      </c>
      <c r="B370" s="122">
        <f>COUNTIFS($D$3:D370,D370,$F$3:F370,F370)</f>
        <v>0</v>
      </c>
      <c r="AR370" s="139">
        <f t="shared" si="191"/>
        <v>0</v>
      </c>
      <c r="AS370" s="140" t="e">
        <f t="shared" si="192"/>
        <v>#DIV/0!</v>
      </c>
      <c r="AT370" s="141" t="e">
        <f t="shared" si="193"/>
        <v>#DIV/0!</v>
      </c>
      <c r="AU370" s="142" t="e">
        <f t="shared" si="194"/>
        <v>#DIV/0!</v>
      </c>
      <c r="AV370" s="143" t="e">
        <f t="shared" si="202"/>
        <v>#DIV/0!</v>
      </c>
      <c r="AW370" s="143" t="e">
        <f t="shared" si="203"/>
        <v>#DIV/0!</v>
      </c>
      <c r="AY370" s="143" t="e">
        <f t="shared" si="204"/>
        <v>#DIV/0!</v>
      </c>
      <c r="AZ370" s="122" t="s">
        <v>487</v>
      </c>
      <c r="BB370" s="147" t="s">
        <v>487</v>
      </c>
      <c r="BG370" s="145"/>
      <c r="BL370" s="150" t="e">
        <f t="shared" si="201"/>
        <v>#DIV/0!</v>
      </c>
      <c r="BN370" s="153" t="e">
        <f t="shared" si="195"/>
        <v>#DIV/0!</v>
      </c>
      <c r="BO370" s="122" t="s">
        <v>487</v>
      </c>
      <c r="BS370" s="153">
        <f t="shared" ref="BS370:BS396" si="207">BX370+BZ370</f>
        <v>0</v>
      </c>
      <c r="BV370" s="153">
        <f t="shared" si="196"/>
        <v>100</v>
      </c>
      <c r="BW370" s="153">
        <f t="shared" si="197"/>
        <v>0</v>
      </c>
      <c r="BY370" s="145">
        <f t="shared" si="198"/>
        <v>0</v>
      </c>
      <c r="CA370" s="145">
        <f t="shared" si="199"/>
        <v>0</v>
      </c>
      <c r="CC370" s="145">
        <f t="shared" si="200"/>
        <v>0</v>
      </c>
      <c r="CL370" s="143" t="e">
        <f t="shared" si="190"/>
        <v>#DIV/0!</v>
      </c>
      <c r="CZ370" s="145"/>
      <c r="EE370" s="166">
        <f t="shared" si="205"/>
        <v>0</v>
      </c>
      <c r="ES370" s="982">
        <v>75</v>
      </c>
      <c r="EU370" s="982">
        <v>4000</v>
      </c>
      <c r="EV370" s="982">
        <v>39780</v>
      </c>
      <c r="FN370" s="213">
        <f t="shared" si="206"/>
        <v>0</v>
      </c>
      <c r="FR370" s="133"/>
      <c r="GL370" s="122"/>
      <c r="JD370" s="122"/>
      <c r="LE370" s="133"/>
    </row>
    <row r="371" spans="1:317" hidden="1">
      <c r="A371" s="122">
        <v>142</v>
      </c>
      <c r="B371" s="122">
        <f>COUNTIFS($D$3:D371,D371,$F$3:F371,F371)</f>
        <v>0</v>
      </c>
      <c r="AR371" s="139">
        <f t="shared" si="191"/>
        <v>0</v>
      </c>
      <c r="AS371" s="140" t="e">
        <f t="shared" si="192"/>
        <v>#DIV/0!</v>
      </c>
      <c r="AT371" s="141" t="e">
        <f t="shared" si="193"/>
        <v>#DIV/0!</v>
      </c>
      <c r="AU371" s="142" t="e">
        <f t="shared" si="194"/>
        <v>#DIV/0!</v>
      </c>
      <c r="AV371" s="143" t="e">
        <f t="shared" si="202"/>
        <v>#DIV/0!</v>
      </c>
      <c r="AW371" s="143" t="e">
        <f t="shared" si="203"/>
        <v>#DIV/0!</v>
      </c>
      <c r="AY371" s="143" t="e">
        <f t="shared" si="204"/>
        <v>#DIV/0!</v>
      </c>
      <c r="AZ371" s="122" t="s">
        <v>487</v>
      </c>
      <c r="BB371" s="147" t="s">
        <v>487</v>
      </c>
      <c r="BG371" s="145"/>
      <c r="BL371" s="150" t="e">
        <f t="shared" si="201"/>
        <v>#DIV/0!</v>
      </c>
      <c r="BN371" s="153" t="e">
        <f t="shared" si="195"/>
        <v>#DIV/0!</v>
      </c>
      <c r="BO371" s="122" t="s">
        <v>487</v>
      </c>
      <c r="BS371" s="153">
        <f t="shared" si="207"/>
        <v>0</v>
      </c>
      <c r="BV371" s="153">
        <f t="shared" si="196"/>
        <v>100</v>
      </c>
      <c r="BW371" s="153">
        <f t="shared" si="197"/>
        <v>0</v>
      </c>
      <c r="BY371" s="145">
        <f t="shared" si="198"/>
        <v>0</v>
      </c>
      <c r="CA371" s="145">
        <f t="shared" si="199"/>
        <v>0</v>
      </c>
      <c r="CC371" s="145">
        <f t="shared" si="200"/>
        <v>0</v>
      </c>
      <c r="CL371" s="143" t="e">
        <f t="shared" si="190"/>
        <v>#DIV/0!</v>
      </c>
      <c r="CZ371" s="145"/>
      <c r="EE371" s="166">
        <f t="shared" si="205"/>
        <v>0</v>
      </c>
      <c r="ES371" s="982">
        <v>75</v>
      </c>
      <c r="EU371" s="982">
        <v>4000</v>
      </c>
      <c r="EV371" s="982">
        <v>39780</v>
      </c>
      <c r="FN371" s="213">
        <f t="shared" si="206"/>
        <v>0</v>
      </c>
      <c r="FR371" s="133"/>
      <c r="GL371" s="122"/>
      <c r="JD371" s="122"/>
      <c r="LE371" s="133"/>
    </row>
    <row r="372" spans="1:317" hidden="1">
      <c r="A372" s="122">
        <v>143</v>
      </c>
      <c r="B372" s="122">
        <f>COUNTIFS($D$3:D372,D372,$F$3:F372,F372)</f>
        <v>0</v>
      </c>
      <c r="AR372" s="139">
        <f t="shared" si="191"/>
        <v>0</v>
      </c>
      <c r="AS372" s="140" t="e">
        <f t="shared" si="192"/>
        <v>#DIV/0!</v>
      </c>
      <c r="AT372" s="141" t="e">
        <f t="shared" si="193"/>
        <v>#DIV/0!</v>
      </c>
      <c r="AU372" s="142" t="e">
        <f t="shared" si="194"/>
        <v>#DIV/0!</v>
      </c>
      <c r="AV372" s="143" t="e">
        <f t="shared" si="202"/>
        <v>#DIV/0!</v>
      </c>
      <c r="AW372" s="143" t="e">
        <f t="shared" si="203"/>
        <v>#DIV/0!</v>
      </c>
      <c r="AY372" s="143" t="e">
        <f t="shared" si="204"/>
        <v>#DIV/0!</v>
      </c>
      <c r="AZ372" s="122" t="s">
        <v>487</v>
      </c>
      <c r="BB372" s="147" t="s">
        <v>487</v>
      </c>
      <c r="BG372" s="145"/>
      <c r="BL372" s="150" t="e">
        <f t="shared" si="201"/>
        <v>#DIV/0!</v>
      </c>
      <c r="BN372" s="153" t="e">
        <f t="shared" si="195"/>
        <v>#DIV/0!</v>
      </c>
      <c r="BO372" s="122" t="s">
        <v>487</v>
      </c>
      <c r="BS372" s="153">
        <f t="shared" si="207"/>
        <v>0</v>
      </c>
      <c r="BV372" s="153">
        <f t="shared" si="196"/>
        <v>100</v>
      </c>
      <c r="BW372" s="153">
        <f t="shared" si="197"/>
        <v>0</v>
      </c>
      <c r="BY372" s="145">
        <f t="shared" si="198"/>
        <v>0</v>
      </c>
      <c r="CA372" s="145">
        <f t="shared" si="199"/>
        <v>0</v>
      </c>
      <c r="CC372" s="145">
        <f t="shared" si="200"/>
        <v>0</v>
      </c>
      <c r="CL372" s="143" t="e">
        <f t="shared" si="190"/>
        <v>#DIV/0!</v>
      </c>
      <c r="CZ372" s="145"/>
      <c r="EE372" s="166">
        <f t="shared" si="205"/>
        <v>0</v>
      </c>
      <c r="ES372" s="982">
        <v>75</v>
      </c>
      <c r="EU372" s="982">
        <v>4000</v>
      </c>
      <c r="EV372" s="982">
        <v>39780</v>
      </c>
      <c r="FN372" s="213">
        <f t="shared" si="206"/>
        <v>0</v>
      </c>
      <c r="FR372" s="133"/>
      <c r="GL372" s="122"/>
      <c r="JD372" s="122"/>
      <c r="LE372" s="133"/>
    </row>
    <row r="373" spans="1:317" hidden="1">
      <c r="A373" s="122">
        <v>144</v>
      </c>
      <c r="B373" s="122">
        <f>COUNTIFS($D$3:D373,D373,$F$3:F373,F373)</f>
        <v>0</v>
      </c>
      <c r="AR373" s="139">
        <f t="shared" si="191"/>
        <v>0</v>
      </c>
      <c r="AS373" s="140" t="e">
        <f t="shared" si="192"/>
        <v>#DIV/0!</v>
      </c>
      <c r="AT373" s="141" t="e">
        <f t="shared" si="193"/>
        <v>#DIV/0!</v>
      </c>
      <c r="AU373" s="142" t="e">
        <f t="shared" si="194"/>
        <v>#DIV/0!</v>
      </c>
      <c r="AV373" s="143" t="e">
        <f t="shared" si="202"/>
        <v>#DIV/0!</v>
      </c>
      <c r="AW373" s="143" t="e">
        <f t="shared" si="203"/>
        <v>#DIV/0!</v>
      </c>
      <c r="AY373" s="143" t="e">
        <f t="shared" si="204"/>
        <v>#DIV/0!</v>
      </c>
      <c r="AZ373" s="122" t="s">
        <v>487</v>
      </c>
      <c r="BB373" s="147" t="s">
        <v>487</v>
      </c>
      <c r="BG373" s="145"/>
      <c r="BL373" s="150" t="e">
        <f t="shared" si="201"/>
        <v>#DIV/0!</v>
      </c>
      <c r="BN373" s="153" t="e">
        <f t="shared" si="195"/>
        <v>#DIV/0!</v>
      </c>
      <c r="BO373" s="122" t="s">
        <v>487</v>
      </c>
      <c r="BS373" s="153">
        <f t="shared" si="207"/>
        <v>0</v>
      </c>
      <c r="BV373" s="153">
        <f t="shared" si="196"/>
        <v>100</v>
      </c>
      <c r="BW373" s="153">
        <f t="shared" si="197"/>
        <v>0</v>
      </c>
      <c r="BY373" s="145">
        <f t="shared" si="198"/>
        <v>0</v>
      </c>
      <c r="CA373" s="145">
        <f t="shared" si="199"/>
        <v>0</v>
      </c>
      <c r="CC373" s="145">
        <f t="shared" si="200"/>
        <v>0</v>
      </c>
      <c r="CL373" s="143" t="e">
        <f t="shared" si="190"/>
        <v>#DIV/0!</v>
      </c>
      <c r="CZ373" s="145"/>
      <c r="EE373" s="166">
        <f t="shared" si="205"/>
        <v>0</v>
      </c>
      <c r="ES373" s="982">
        <v>75</v>
      </c>
      <c r="EU373" s="982">
        <v>4000</v>
      </c>
      <c r="EV373" s="982">
        <v>39780</v>
      </c>
      <c r="FN373" s="213">
        <f t="shared" si="206"/>
        <v>0</v>
      </c>
      <c r="FR373" s="133"/>
      <c r="GL373" s="122"/>
      <c r="JD373" s="122"/>
      <c r="LE373" s="133"/>
    </row>
    <row r="374" spans="1:317" hidden="1">
      <c r="A374" s="122">
        <v>145</v>
      </c>
      <c r="B374" s="122">
        <f>COUNTIFS($D$3:D374,D374,$F$3:F374,F374)</f>
        <v>0</v>
      </c>
      <c r="AR374" s="139">
        <f t="shared" si="191"/>
        <v>0</v>
      </c>
      <c r="AS374" s="140" t="e">
        <f t="shared" si="192"/>
        <v>#DIV/0!</v>
      </c>
      <c r="AT374" s="141" t="e">
        <f t="shared" si="193"/>
        <v>#DIV/0!</v>
      </c>
      <c r="AU374" s="142" t="e">
        <f t="shared" si="194"/>
        <v>#DIV/0!</v>
      </c>
      <c r="AV374" s="143" t="e">
        <f t="shared" si="202"/>
        <v>#DIV/0!</v>
      </c>
      <c r="AW374" s="143" t="e">
        <f t="shared" si="203"/>
        <v>#DIV/0!</v>
      </c>
      <c r="AY374" s="143" t="e">
        <f t="shared" si="204"/>
        <v>#DIV/0!</v>
      </c>
      <c r="AZ374" s="122" t="s">
        <v>487</v>
      </c>
      <c r="BB374" s="147" t="s">
        <v>487</v>
      </c>
      <c r="BG374" s="145"/>
      <c r="BL374" s="150" t="e">
        <f t="shared" si="201"/>
        <v>#DIV/0!</v>
      </c>
      <c r="BN374" s="153" t="e">
        <f t="shared" si="195"/>
        <v>#DIV/0!</v>
      </c>
      <c r="BO374" s="122" t="s">
        <v>487</v>
      </c>
      <c r="BS374" s="153">
        <f t="shared" si="207"/>
        <v>0</v>
      </c>
      <c r="BV374" s="153">
        <f t="shared" si="196"/>
        <v>100</v>
      </c>
      <c r="BW374" s="153">
        <f t="shared" si="197"/>
        <v>0</v>
      </c>
      <c r="BY374" s="145">
        <f t="shared" si="198"/>
        <v>0</v>
      </c>
      <c r="CA374" s="145">
        <f t="shared" si="199"/>
        <v>0</v>
      </c>
      <c r="CC374" s="145">
        <f t="shared" si="200"/>
        <v>0</v>
      </c>
      <c r="CL374" s="143" t="e">
        <f t="shared" si="190"/>
        <v>#DIV/0!</v>
      </c>
      <c r="CZ374" s="145"/>
      <c r="EE374" s="166">
        <f t="shared" si="205"/>
        <v>0</v>
      </c>
      <c r="ES374" s="982">
        <v>75</v>
      </c>
      <c r="EU374" s="982">
        <v>4000</v>
      </c>
      <c r="EV374" s="982">
        <v>39780</v>
      </c>
      <c r="FN374" s="213">
        <f t="shared" si="206"/>
        <v>0</v>
      </c>
      <c r="FR374" s="133"/>
      <c r="GL374" s="122"/>
      <c r="JD374" s="122"/>
      <c r="LE374" s="133"/>
    </row>
    <row r="375" spans="1:317" hidden="1">
      <c r="A375" s="122">
        <v>146</v>
      </c>
      <c r="B375" s="122">
        <f>COUNTIFS($D$3:D375,D375,$F$3:F375,F375)</f>
        <v>0</v>
      </c>
      <c r="AR375" s="139">
        <f t="shared" si="191"/>
        <v>0</v>
      </c>
      <c r="AS375" s="140" t="e">
        <f t="shared" si="192"/>
        <v>#DIV/0!</v>
      </c>
      <c r="AT375" s="141" t="e">
        <f t="shared" si="193"/>
        <v>#DIV/0!</v>
      </c>
      <c r="AU375" s="142" t="e">
        <f t="shared" si="194"/>
        <v>#DIV/0!</v>
      </c>
      <c r="AV375" s="143" t="e">
        <f t="shared" si="202"/>
        <v>#DIV/0!</v>
      </c>
      <c r="AW375" s="143" t="e">
        <f t="shared" si="203"/>
        <v>#DIV/0!</v>
      </c>
      <c r="AY375" s="143" t="e">
        <f t="shared" si="204"/>
        <v>#DIV/0!</v>
      </c>
      <c r="AZ375" s="122" t="s">
        <v>487</v>
      </c>
      <c r="BB375" s="147" t="s">
        <v>487</v>
      </c>
      <c r="BG375" s="145"/>
      <c r="BL375" s="150" t="e">
        <f t="shared" si="201"/>
        <v>#DIV/0!</v>
      </c>
      <c r="BN375" s="153" t="e">
        <f t="shared" si="195"/>
        <v>#DIV/0!</v>
      </c>
      <c r="BO375" s="122" t="s">
        <v>487</v>
      </c>
      <c r="BS375" s="153">
        <f t="shared" si="207"/>
        <v>0</v>
      </c>
      <c r="BV375" s="153">
        <f t="shared" si="196"/>
        <v>100</v>
      </c>
      <c r="BW375" s="153">
        <f t="shared" si="197"/>
        <v>0</v>
      </c>
      <c r="BY375" s="145">
        <f t="shared" si="198"/>
        <v>0</v>
      </c>
      <c r="CA375" s="145">
        <f t="shared" si="199"/>
        <v>0</v>
      </c>
      <c r="CC375" s="145">
        <f t="shared" si="200"/>
        <v>0</v>
      </c>
      <c r="CL375" s="143" t="e">
        <f t="shared" si="190"/>
        <v>#DIV/0!</v>
      </c>
      <c r="CZ375" s="145"/>
      <c r="EE375" s="166">
        <f t="shared" si="205"/>
        <v>0</v>
      </c>
      <c r="ES375" s="982">
        <v>75</v>
      </c>
      <c r="EU375" s="982">
        <v>4000</v>
      </c>
      <c r="EV375" s="982">
        <v>39780</v>
      </c>
      <c r="FN375" s="213">
        <f t="shared" si="206"/>
        <v>0</v>
      </c>
      <c r="FR375" s="133"/>
      <c r="GL375" s="122"/>
      <c r="JD375" s="122"/>
      <c r="LE375" s="133"/>
    </row>
    <row r="376" spans="1:317" hidden="1">
      <c r="A376" s="122">
        <v>147</v>
      </c>
      <c r="B376" s="122">
        <f>COUNTIFS($D$3:D376,D376,$F$3:F376,F376)</f>
        <v>0</v>
      </c>
      <c r="AR376" s="139">
        <f t="shared" si="191"/>
        <v>0</v>
      </c>
      <c r="AS376" s="140" t="e">
        <f t="shared" si="192"/>
        <v>#DIV/0!</v>
      </c>
      <c r="AT376" s="141" t="e">
        <f t="shared" si="193"/>
        <v>#DIV/0!</v>
      </c>
      <c r="AU376" s="142" t="e">
        <f t="shared" si="194"/>
        <v>#DIV/0!</v>
      </c>
      <c r="AV376" s="143" t="e">
        <f t="shared" si="202"/>
        <v>#DIV/0!</v>
      </c>
      <c r="AW376" s="143" t="e">
        <f t="shared" si="203"/>
        <v>#DIV/0!</v>
      </c>
      <c r="AY376" s="143" t="e">
        <f t="shared" si="204"/>
        <v>#DIV/0!</v>
      </c>
      <c r="AZ376" s="122" t="s">
        <v>487</v>
      </c>
      <c r="BB376" s="147" t="s">
        <v>487</v>
      </c>
      <c r="BG376" s="145"/>
      <c r="BL376" s="150" t="e">
        <f t="shared" si="201"/>
        <v>#DIV/0!</v>
      </c>
      <c r="BN376" s="153" t="e">
        <f t="shared" si="195"/>
        <v>#DIV/0!</v>
      </c>
      <c r="BO376" s="122" t="s">
        <v>487</v>
      </c>
      <c r="BS376" s="153">
        <f t="shared" si="207"/>
        <v>0</v>
      </c>
      <c r="BV376" s="153">
        <f t="shared" si="196"/>
        <v>100</v>
      </c>
      <c r="BW376" s="153">
        <f t="shared" si="197"/>
        <v>0</v>
      </c>
      <c r="BY376" s="145">
        <f t="shared" si="198"/>
        <v>0</v>
      </c>
      <c r="CA376" s="145">
        <f t="shared" si="199"/>
        <v>0</v>
      </c>
      <c r="CC376" s="145">
        <f t="shared" si="200"/>
        <v>0</v>
      </c>
      <c r="CL376" s="143" t="e">
        <f t="shared" ref="CL376:CL396" si="208">BX376/BZ376</f>
        <v>#DIV/0!</v>
      </c>
      <c r="CZ376" s="145"/>
      <c r="EE376" s="166">
        <f t="shared" si="205"/>
        <v>0</v>
      </c>
      <c r="ES376" s="982">
        <v>75</v>
      </c>
      <c r="EU376" s="982">
        <v>4000</v>
      </c>
      <c r="EV376" s="982">
        <v>39780</v>
      </c>
      <c r="FN376" s="213">
        <f t="shared" si="206"/>
        <v>0</v>
      </c>
      <c r="FR376" s="133"/>
      <c r="GL376" s="122"/>
      <c r="JD376" s="122"/>
      <c r="LE376" s="133"/>
    </row>
    <row r="377" spans="1:317" hidden="1">
      <c r="A377" s="122">
        <v>148</v>
      </c>
      <c r="B377" s="122">
        <f>COUNTIFS($D$3:D377,D377,$F$3:F377,F377)</f>
        <v>0</v>
      </c>
      <c r="AR377" s="139">
        <f t="shared" ref="AR377:AR396" si="209">AO377+AP377+AQ377</f>
        <v>0</v>
      </c>
      <c r="AS377" s="140" t="e">
        <f t="shared" ref="AS377:AS396" si="210">AO377/AP377</f>
        <v>#DIV/0!</v>
      </c>
      <c r="AT377" s="141" t="e">
        <f t="shared" ref="AT377:AT396" si="211">AO377/AP377*AQ377</f>
        <v>#DIV/0!</v>
      </c>
      <c r="AU377" s="142" t="e">
        <f t="shared" ref="AU377:AU396" si="212">AO377/(AP377+AQ377)</f>
        <v>#DIV/0!</v>
      </c>
      <c r="AV377" s="143" t="e">
        <f t="shared" si="202"/>
        <v>#DIV/0!</v>
      </c>
      <c r="AW377" s="143" t="e">
        <f t="shared" si="203"/>
        <v>#DIV/0!</v>
      </c>
      <c r="AY377" s="143" t="e">
        <f t="shared" si="204"/>
        <v>#DIV/0!</v>
      </c>
      <c r="AZ377" s="122" t="s">
        <v>487</v>
      </c>
      <c r="BB377" s="147" t="s">
        <v>487</v>
      </c>
      <c r="BG377" s="145"/>
      <c r="BL377" s="150" t="e">
        <f t="shared" si="201"/>
        <v>#DIV/0!</v>
      </c>
      <c r="BN377" s="153" t="e">
        <f t="shared" ref="BN377:BN396" si="213">BM377*100/AO377</f>
        <v>#DIV/0!</v>
      </c>
      <c r="BO377" s="122" t="s">
        <v>487</v>
      </c>
      <c r="BS377" s="153">
        <f t="shared" si="207"/>
        <v>0</v>
      </c>
      <c r="BV377" s="153">
        <f t="shared" si="196"/>
        <v>100</v>
      </c>
      <c r="BW377" s="153">
        <f t="shared" si="197"/>
        <v>0</v>
      </c>
      <c r="BY377" s="145">
        <f t="shared" si="198"/>
        <v>0</v>
      </c>
      <c r="CA377" s="145">
        <f t="shared" si="199"/>
        <v>0</v>
      </c>
      <c r="CC377" s="145">
        <f t="shared" si="200"/>
        <v>0</v>
      </c>
      <c r="CL377" s="143" t="e">
        <f t="shared" si="208"/>
        <v>#DIV/0!</v>
      </c>
      <c r="CZ377" s="145"/>
      <c r="EE377" s="166">
        <f t="shared" si="205"/>
        <v>0</v>
      </c>
      <c r="ES377" s="982">
        <v>75</v>
      </c>
      <c r="EU377" s="982">
        <v>4000</v>
      </c>
      <c r="EV377" s="982">
        <v>39780</v>
      </c>
      <c r="FN377" s="213">
        <f t="shared" si="206"/>
        <v>0</v>
      </c>
      <c r="FR377" s="133"/>
      <c r="GL377" s="122"/>
      <c r="JD377" s="122"/>
      <c r="LE377" s="133"/>
    </row>
    <row r="378" spans="1:317" hidden="1">
      <c r="A378" s="122">
        <v>149</v>
      </c>
      <c r="B378" s="122">
        <f>COUNTIFS($D$3:D378,D378,$F$3:F378,F378)</f>
        <v>0</v>
      </c>
      <c r="AR378" s="139">
        <f t="shared" si="209"/>
        <v>0</v>
      </c>
      <c r="AS378" s="140" t="e">
        <f t="shared" si="210"/>
        <v>#DIV/0!</v>
      </c>
      <c r="AT378" s="141" t="e">
        <f t="shared" si="211"/>
        <v>#DIV/0!</v>
      </c>
      <c r="AU378" s="142" t="e">
        <f t="shared" si="212"/>
        <v>#DIV/0!</v>
      </c>
      <c r="AV378" s="143" t="e">
        <f t="shared" si="202"/>
        <v>#DIV/0!</v>
      </c>
      <c r="AW378" s="143" t="e">
        <f t="shared" si="203"/>
        <v>#DIV/0!</v>
      </c>
      <c r="AY378" s="143" t="e">
        <f t="shared" si="204"/>
        <v>#DIV/0!</v>
      </c>
      <c r="AZ378" s="122" t="s">
        <v>487</v>
      </c>
      <c r="BB378" s="147" t="s">
        <v>487</v>
      </c>
      <c r="BG378" s="145"/>
      <c r="BL378" s="150" t="e">
        <f t="shared" si="201"/>
        <v>#DIV/0!</v>
      </c>
      <c r="BN378" s="153" t="e">
        <f t="shared" si="213"/>
        <v>#DIV/0!</v>
      </c>
      <c r="BO378" s="122" t="s">
        <v>487</v>
      </c>
      <c r="BS378" s="153">
        <f t="shared" si="207"/>
        <v>0</v>
      </c>
      <c r="BV378" s="153">
        <f t="shared" ref="BV378:BV396" si="214">100-BT378</f>
        <v>100</v>
      </c>
      <c r="BW378" s="153">
        <f t="shared" ref="BW378:BW396" si="215">BY378+CA378+CC378</f>
        <v>0</v>
      </c>
      <c r="BY378" s="145">
        <f t="shared" ref="BY378:BY396" si="216">BX378*AP378/100</f>
        <v>0</v>
      </c>
      <c r="CA378" s="145">
        <f t="shared" ref="CA378:CA396" si="217">BZ378*AP378/100</f>
        <v>0</v>
      </c>
      <c r="CC378" s="145">
        <f t="shared" ref="CC378:CC396" si="218">CB378*AP378/100</f>
        <v>0</v>
      </c>
      <c r="CL378" s="143" t="e">
        <f t="shared" si="208"/>
        <v>#DIV/0!</v>
      </c>
      <c r="CZ378" s="145"/>
      <c r="EE378" s="166">
        <f t="shared" si="205"/>
        <v>0</v>
      </c>
      <c r="ES378" s="982">
        <v>75</v>
      </c>
      <c r="EU378" s="982">
        <v>4000</v>
      </c>
      <c r="EV378" s="982">
        <v>39780</v>
      </c>
      <c r="FN378" s="213">
        <f t="shared" si="206"/>
        <v>0</v>
      </c>
      <c r="FR378" s="133"/>
      <c r="GL378" s="122"/>
      <c r="JD378" s="122"/>
      <c r="LE378" s="133"/>
    </row>
    <row r="379" spans="1:317" hidden="1">
      <c r="A379" s="122">
        <v>150</v>
      </c>
      <c r="B379" s="122">
        <f>COUNTIFS($D$3:D379,D379,$F$3:F379,F379)</f>
        <v>0</v>
      </c>
      <c r="AR379" s="139">
        <f t="shared" si="209"/>
        <v>0</v>
      </c>
      <c r="AS379" s="140" t="e">
        <f t="shared" si="210"/>
        <v>#DIV/0!</v>
      </c>
      <c r="AT379" s="141" t="e">
        <f t="shared" si="211"/>
        <v>#DIV/0!</v>
      </c>
      <c r="AU379" s="142" t="e">
        <f t="shared" si="212"/>
        <v>#DIV/0!</v>
      </c>
      <c r="AV379" s="143" t="e">
        <f t="shared" si="202"/>
        <v>#DIV/0!</v>
      </c>
      <c r="AW379" s="143" t="e">
        <f t="shared" si="203"/>
        <v>#DIV/0!</v>
      </c>
      <c r="AY379" s="143" t="e">
        <f t="shared" si="204"/>
        <v>#DIV/0!</v>
      </c>
      <c r="AZ379" s="122" t="s">
        <v>487</v>
      </c>
      <c r="BB379" s="147" t="s">
        <v>487</v>
      </c>
      <c r="BG379" s="145"/>
      <c r="BL379" s="150" t="e">
        <f t="shared" ref="BL379:BL396" si="219">BJ379/BK379</f>
        <v>#DIV/0!</v>
      </c>
      <c r="BN379" s="153" t="e">
        <f t="shared" si="213"/>
        <v>#DIV/0!</v>
      </c>
      <c r="BO379" s="122" t="s">
        <v>487</v>
      </c>
      <c r="BS379" s="153">
        <f t="shared" si="207"/>
        <v>0</v>
      </c>
      <c r="BV379" s="153">
        <f t="shared" si="214"/>
        <v>100</v>
      </c>
      <c r="BW379" s="153">
        <f t="shared" si="215"/>
        <v>0</v>
      </c>
      <c r="BY379" s="145">
        <f t="shared" si="216"/>
        <v>0</v>
      </c>
      <c r="CA379" s="145">
        <f t="shared" si="217"/>
        <v>0</v>
      </c>
      <c r="CC379" s="145">
        <f t="shared" si="218"/>
        <v>0</v>
      </c>
      <c r="CL379" s="143" t="e">
        <f t="shared" si="208"/>
        <v>#DIV/0!</v>
      </c>
      <c r="CZ379" s="145"/>
      <c r="EE379" s="166">
        <f t="shared" si="205"/>
        <v>0</v>
      </c>
      <c r="ES379" s="982">
        <v>75</v>
      </c>
      <c r="EU379" s="982">
        <v>4000</v>
      </c>
      <c r="EV379" s="982">
        <v>39780</v>
      </c>
      <c r="FN379" s="213">
        <f t="shared" si="206"/>
        <v>0</v>
      </c>
      <c r="FR379" s="133"/>
      <c r="GL379" s="122"/>
      <c r="JD379" s="122"/>
      <c r="LE379" s="133"/>
    </row>
    <row r="380" spans="1:317" hidden="1">
      <c r="A380" s="122">
        <v>151</v>
      </c>
      <c r="B380" s="122">
        <f>COUNTIFS($D$3:D380,D380,$F$3:F380,F380)</f>
        <v>0</v>
      </c>
      <c r="AR380" s="139">
        <f t="shared" si="209"/>
        <v>0</v>
      </c>
      <c r="AS380" s="140" t="e">
        <f t="shared" si="210"/>
        <v>#DIV/0!</v>
      </c>
      <c r="AT380" s="141" t="e">
        <f t="shared" si="211"/>
        <v>#DIV/0!</v>
      </c>
      <c r="AU380" s="142" t="e">
        <f t="shared" si="212"/>
        <v>#DIV/0!</v>
      </c>
      <c r="AV380" s="143" t="e">
        <f t="shared" ref="AV380:AV396" si="220">AW380*AO380/100</f>
        <v>#DIV/0!</v>
      </c>
      <c r="AW380" s="143" t="e">
        <f t="shared" ref="AW380:AW396" si="221">98-AY380-(CD380*100/AO380)</f>
        <v>#DIV/0!</v>
      </c>
      <c r="AY380" s="143" t="e">
        <f t="shared" ref="AY380:AY396" si="222">AX380*100/AO380</f>
        <v>#DIV/0!</v>
      </c>
      <c r="AZ380" s="122" t="s">
        <v>487</v>
      </c>
      <c r="BB380" s="147" t="s">
        <v>487</v>
      </c>
      <c r="BG380" s="145"/>
      <c r="BL380" s="150" t="e">
        <f t="shared" si="219"/>
        <v>#DIV/0!</v>
      </c>
      <c r="BN380" s="153" t="e">
        <f t="shared" si="213"/>
        <v>#DIV/0!</v>
      </c>
      <c r="BO380" s="122" t="s">
        <v>487</v>
      </c>
      <c r="BS380" s="153">
        <f t="shared" si="207"/>
        <v>0</v>
      </c>
      <c r="BV380" s="153">
        <f t="shared" si="214"/>
        <v>100</v>
      </c>
      <c r="BW380" s="153">
        <f t="shared" si="215"/>
        <v>0</v>
      </c>
      <c r="BY380" s="145">
        <f t="shared" si="216"/>
        <v>0</v>
      </c>
      <c r="CA380" s="145">
        <f t="shared" si="217"/>
        <v>0</v>
      </c>
      <c r="CC380" s="145">
        <f t="shared" si="218"/>
        <v>0</v>
      </c>
      <c r="CL380" s="143" t="e">
        <f t="shared" si="208"/>
        <v>#DIV/0!</v>
      </c>
      <c r="CZ380" s="145"/>
      <c r="EE380" s="166">
        <f t="shared" ref="EE380:EE396" si="223">L380</f>
        <v>0</v>
      </c>
      <c r="ES380" s="982">
        <v>75</v>
      </c>
      <c r="EU380" s="982">
        <v>4000</v>
      </c>
      <c r="EV380" s="982">
        <v>39780</v>
      </c>
      <c r="FN380" s="213">
        <f t="shared" ref="FN380:FN395" si="224">AC380/1000</f>
        <v>0</v>
      </c>
      <c r="FR380" s="133"/>
      <c r="GL380" s="122"/>
      <c r="JD380" s="122"/>
      <c r="LE380" s="133"/>
    </row>
    <row r="381" spans="1:317" hidden="1">
      <c r="A381" s="122">
        <v>152</v>
      </c>
      <c r="B381" s="122">
        <f>COUNTIFS($D$3:D381,D381,$F$3:F381,F381)</f>
        <v>0</v>
      </c>
      <c r="AR381" s="139">
        <f t="shared" si="209"/>
        <v>0</v>
      </c>
      <c r="AS381" s="140" t="e">
        <f t="shared" si="210"/>
        <v>#DIV/0!</v>
      </c>
      <c r="AT381" s="141" t="e">
        <f t="shared" si="211"/>
        <v>#DIV/0!</v>
      </c>
      <c r="AU381" s="142" t="e">
        <f t="shared" si="212"/>
        <v>#DIV/0!</v>
      </c>
      <c r="AV381" s="143" t="e">
        <f t="shared" si="220"/>
        <v>#DIV/0!</v>
      </c>
      <c r="AW381" s="143" t="e">
        <f t="shared" si="221"/>
        <v>#DIV/0!</v>
      </c>
      <c r="AY381" s="143" t="e">
        <f t="shared" si="222"/>
        <v>#DIV/0!</v>
      </c>
      <c r="AZ381" s="122" t="s">
        <v>487</v>
      </c>
      <c r="BB381" s="147" t="s">
        <v>487</v>
      </c>
      <c r="BG381" s="145"/>
      <c r="BL381" s="150" t="e">
        <f t="shared" si="219"/>
        <v>#DIV/0!</v>
      </c>
      <c r="BN381" s="153" t="e">
        <f t="shared" si="213"/>
        <v>#DIV/0!</v>
      </c>
      <c r="BO381" s="122" t="s">
        <v>487</v>
      </c>
      <c r="BS381" s="153">
        <f t="shared" si="207"/>
        <v>0</v>
      </c>
      <c r="BV381" s="153">
        <f t="shared" si="214"/>
        <v>100</v>
      </c>
      <c r="BW381" s="153">
        <f t="shared" si="215"/>
        <v>0</v>
      </c>
      <c r="BY381" s="145">
        <f t="shared" si="216"/>
        <v>0</v>
      </c>
      <c r="CA381" s="145">
        <f t="shared" si="217"/>
        <v>0</v>
      </c>
      <c r="CC381" s="145">
        <f t="shared" si="218"/>
        <v>0</v>
      </c>
      <c r="CL381" s="143" t="e">
        <f t="shared" si="208"/>
        <v>#DIV/0!</v>
      </c>
      <c r="CZ381" s="145"/>
      <c r="EE381" s="166">
        <f t="shared" si="223"/>
        <v>0</v>
      </c>
      <c r="ES381" s="982">
        <v>75</v>
      </c>
      <c r="EU381" s="982">
        <v>4000</v>
      </c>
      <c r="EV381" s="982">
        <v>39780</v>
      </c>
      <c r="FN381" s="213">
        <f t="shared" si="224"/>
        <v>0</v>
      </c>
      <c r="FR381" s="133"/>
      <c r="GL381" s="122"/>
      <c r="JD381" s="122"/>
      <c r="LE381" s="133"/>
    </row>
    <row r="382" spans="1:317" hidden="1">
      <c r="A382" s="122">
        <v>153</v>
      </c>
      <c r="B382" s="122">
        <f>COUNTIFS($D$3:D382,D382,$F$3:F382,F382)</f>
        <v>0</v>
      </c>
      <c r="AR382" s="139">
        <f t="shared" si="209"/>
        <v>0</v>
      </c>
      <c r="AS382" s="140" t="e">
        <f t="shared" si="210"/>
        <v>#DIV/0!</v>
      </c>
      <c r="AT382" s="141" t="e">
        <f t="shared" si="211"/>
        <v>#DIV/0!</v>
      </c>
      <c r="AU382" s="142" t="e">
        <f t="shared" si="212"/>
        <v>#DIV/0!</v>
      </c>
      <c r="AV382" s="143" t="e">
        <f t="shared" si="220"/>
        <v>#DIV/0!</v>
      </c>
      <c r="AW382" s="143" t="e">
        <f t="shared" si="221"/>
        <v>#DIV/0!</v>
      </c>
      <c r="AY382" s="143" t="e">
        <f t="shared" si="222"/>
        <v>#DIV/0!</v>
      </c>
      <c r="AZ382" s="122" t="s">
        <v>487</v>
      </c>
      <c r="BB382" s="147" t="s">
        <v>487</v>
      </c>
      <c r="BG382" s="145"/>
      <c r="BL382" s="150" t="e">
        <f t="shared" si="219"/>
        <v>#DIV/0!</v>
      </c>
      <c r="BN382" s="153" t="e">
        <f t="shared" si="213"/>
        <v>#DIV/0!</v>
      </c>
      <c r="BO382" s="122" t="s">
        <v>487</v>
      </c>
      <c r="BS382" s="153">
        <f t="shared" si="207"/>
        <v>0</v>
      </c>
      <c r="BV382" s="153">
        <f t="shared" si="214"/>
        <v>100</v>
      </c>
      <c r="BW382" s="153">
        <f t="shared" si="215"/>
        <v>0</v>
      </c>
      <c r="BY382" s="145">
        <f t="shared" si="216"/>
        <v>0</v>
      </c>
      <c r="CA382" s="145">
        <f t="shared" si="217"/>
        <v>0</v>
      </c>
      <c r="CC382" s="145">
        <f t="shared" si="218"/>
        <v>0</v>
      </c>
      <c r="CL382" s="143" t="e">
        <f t="shared" si="208"/>
        <v>#DIV/0!</v>
      </c>
      <c r="CZ382" s="145"/>
      <c r="EE382" s="166">
        <f t="shared" si="223"/>
        <v>0</v>
      </c>
      <c r="ES382" s="982">
        <v>75</v>
      </c>
      <c r="EU382" s="982">
        <v>4000</v>
      </c>
      <c r="EV382" s="982">
        <v>39780</v>
      </c>
      <c r="FN382" s="213">
        <f t="shared" si="224"/>
        <v>0</v>
      </c>
      <c r="FR382" s="133"/>
      <c r="GL382" s="122"/>
      <c r="JD382" s="122"/>
      <c r="LE382" s="133"/>
    </row>
    <row r="383" spans="1:317" hidden="1">
      <c r="A383" s="122">
        <v>154</v>
      </c>
      <c r="B383" s="122">
        <f>COUNTIFS($D$3:D383,D383,$F$3:F383,F383)</f>
        <v>0</v>
      </c>
      <c r="AR383" s="139">
        <f t="shared" si="209"/>
        <v>0</v>
      </c>
      <c r="AS383" s="140" t="e">
        <f t="shared" si="210"/>
        <v>#DIV/0!</v>
      </c>
      <c r="AT383" s="141" t="e">
        <f t="shared" si="211"/>
        <v>#DIV/0!</v>
      </c>
      <c r="AU383" s="142" t="e">
        <f t="shared" si="212"/>
        <v>#DIV/0!</v>
      </c>
      <c r="AV383" s="143" t="e">
        <f t="shared" si="220"/>
        <v>#DIV/0!</v>
      </c>
      <c r="AW383" s="143" t="e">
        <f t="shared" si="221"/>
        <v>#DIV/0!</v>
      </c>
      <c r="AY383" s="143" t="e">
        <f t="shared" si="222"/>
        <v>#DIV/0!</v>
      </c>
      <c r="AZ383" s="122" t="s">
        <v>487</v>
      </c>
      <c r="BB383" s="147" t="s">
        <v>487</v>
      </c>
      <c r="BG383" s="145"/>
      <c r="BL383" s="150" t="e">
        <f t="shared" si="219"/>
        <v>#DIV/0!</v>
      </c>
      <c r="BN383" s="153" t="e">
        <f t="shared" si="213"/>
        <v>#DIV/0!</v>
      </c>
      <c r="BO383" s="122" t="s">
        <v>487</v>
      </c>
      <c r="BS383" s="153">
        <f t="shared" si="207"/>
        <v>0</v>
      </c>
      <c r="BV383" s="153">
        <f t="shared" si="214"/>
        <v>100</v>
      </c>
      <c r="BW383" s="153">
        <f t="shared" si="215"/>
        <v>0</v>
      </c>
      <c r="BY383" s="145">
        <f t="shared" si="216"/>
        <v>0</v>
      </c>
      <c r="CA383" s="145">
        <f t="shared" si="217"/>
        <v>0</v>
      </c>
      <c r="CC383" s="145">
        <f t="shared" si="218"/>
        <v>0</v>
      </c>
      <c r="CL383" s="143" t="e">
        <f t="shared" si="208"/>
        <v>#DIV/0!</v>
      </c>
      <c r="CZ383" s="145"/>
      <c r="EE383" s="166">
        <f t="shared" si="223"/>
        <v>0</v>
      </c>
      <c r="ES383" s="982">
        <v>75</v>
      </c>
      <c r="EU383" s="982">
        <v>4000</v>
      </c>
      <c r="EV383" s="982">
        <v>39780</v>
      </c>
      <c r="FN383" s="213">
        <f t="shared" si="224"/>
        <v>0</v>
      </c>
      <c r="FR383" s="133"/>
      <c r="GL383" s="122"/>
      <c r="JD383" s="122"/>
      <c r="LE383" s="133"/>
    </row>
    <row r="384" spans="1:317" hidden="1">
      <c r="A384" s="122">
        <v>155</v>
      </c>
      <c r="B384" s="122">
        <f>COUNTIFS($D$3:D384,D384,$F$3:F384,F384)</f>
        <v>0</v>
      </c>
      <c r="AR384" s="139">
        <f t="shared" si="209"/>
        <v>0</v>
      </c>
      <c r="AS384" s="140" t="e">
        <f t="shared" si="210"/>
        <v>#DIV/0!</v>
      </c>
      <c r="AT384" s="141" t="e">
        <f t="shared" si="211"/>
        <v>#DIV/0!</v>
      </c>
      <c r="AU384" s="142" t="e">
        <f t="shared" si="212"/>
        <v>#DIV/0!</v>
      </c>
      <c r="AV384" s="143" t="e">
        <f t="shared" si="220"/>
        <v>#DIV/0!</v>
      </c>
      <c r="AW384" s="143" t="e">
        <f t="shared" si="221"/>
        <v>#DIV/0!</v>
      </c>
      <c r="AY384" s="143" t="e">
        <f t="shared" si="222"/>
        <v>#DIV/0!</v>
      </c>
      <c r="AZ384" s="122" t="s">
        <v>487</v>
      </c>
      <c r="BB384" s="147" t="s">
        <v>487</v>
      </c>
      <c r="BG384" s="145"/>
      <c r="BL384" s="150" t="e">
        <f t="shared" si="219"/>
        <v>#DIV/0!</v>
      </c>
      <c r="BN384" s="153" t="e">
        <f t="shared" si="213"/>
        <v>#DIV/0!</v>
      </c>
      <c r="BO384" s="122" t="s">
        <v>487</v>
      </c>
      <c r="BS384" s="153">
        <f t="shared" si="207"/>
        <v>0</v>
      </c>
      <c r="BV384" s="153">
        <f t="shared" si="214"/>
        <v>100</v>
      </c>
      <c r="BW384" s="153">
        <f t="shared" si="215"/>
        <v>0</v>
      </c>
      <c r="BY384" s="145">
        <f t="shared" si="216"/>
        <v>0</v>
      </c>
      <c r="CA384" s="145">
        <f t="shared" si="217"/>
        <v>0</v>
      </c>
      <c r="CC384" s="145">
        <f t="shared" si="218"/>
        <v>0</v>
      </c>
      <c r="CL384" s="143" t="e">
        <f t="shared" si="208"/>
        <v>#DIV/0!</v>
      </c>
      <c r="CZ384" s="145"/>
      <c r="EE384" s="166">
        <f t="shared" si="223"/>
        <v>0</v>
      </c>
      <c r="ES384" s="982">
        <v>75</v>
      </c>
      <c r="EU384" s="982">
        <v>4000</v>
      </c>
      <c r="EV384" s="982">
        <v>39780</v>
      </c>
      <c r="FN384" s="213">
        <f t="shared" si="224"/>
        <v>0</v>
      </c>
      <c r="FR384" s="133"/>
      <c r="GL384" s="122"/>
      <c r="JD384" s="122"/>
      <c r="LE384" s="133"/>
    </row>
    <row r="385" spans="1:336" hidden="1">
      <c r="A385" s="122">
        <v>156</v>
      </c>
      <c r="B385" s="122">
        <f>COUNTIFS($D$3:D385,D385,$F$3:F385,F385)</f>
        <v>0</v>
      </c>
      <c r="AR385" s="139">
        <f t="shared" si="209"/>
        <v>0</v>
      </c>
      <c r="AS385" s="140" t="e">
        <f t="shared" si="210"/>
        <v>#DIV/0!</v>
      </c>
      <c r="AT385" s="141" t="e">
        <f t="shared" si="211"/>
        <v>#DIV/0!</v>
      </c>
      <c r="AU385" s="142" t="e">
        <f t="shared" si="212"/>
        <v>#DIV/0!</v>
      </c>
      <c r="AV385" s="143" t="e">
        <f t="shared" si="220"/>
        <v>#DIV/0!</v>
      </c>
      <c r="AW385" s="143" t="e">
        <f t="shared" si="221"/>
        <v>#DIV/0!</v>
      </c>
      <c r="AY385" s="143" t="e">
        <f t="shared" si="222"/>
        <v>#DIV/0!</v>
      </c>
      <c r="AZ385" s="122" t="s">
        <v>487</v>
      </c>
      <c r="BB385" s="147" t="s">
        <v>487</v>
      </c>
      <c r="BG385" s="145"/>
      <c r="BL385" s="150" t="e">
        <f t="shared" si="219"/>
        <v>#DIV/0!</v>
      </c>
      <c r="BN385" s="153" t="e">
        <f t="shared" si="213"/>
        <v>#DIV/0!</v>
      </c>
      <c r="BO385" s="122" t="s">
        <v>487</v>
      </c>
      <c r="BS385" s="153">
        <f t="shared" si="207"/>
        <v>0</v>
      </c>
      <c r="BV385" s="153">
        <f t="shared" si="214"/>
        <v>100</v>
      </c>
      <c r="BW385" s="153">
        <f t="shared" si="215"/>
        <v>0</v>
      </c>
      <c r="BY385" s="145">
        <f t="shared" si="216"/>
        <v>0</v>
      </c>
      <c r="CA385" s="145">
        <f t="shared" si="217"/>
        <v>0</v>
      </c>
      <c r="CC385" s="145">
        <f t="shared" si="218"/>
        <v>0</v>
      </c>
      <c r="CL385" s="143" t="e">
        <f t="shared" si="208"/>
        <v>#DIV/0!</v>
      </c>
      <c r="CZ385" s="145"/>
      <c r="EE385" s="166">
        <f t="shared" si="223"/>
        <v>0</v>
      </c>
      <c r="ES385" s="982">
        <v>75</v>
      </c>
      <c r="EU385" s="982">
        <v>4000</v>
      </c>
      <c r="EV385" s="982">
        <v>39780</v>
      </c>
      <c r="FN385" s="213">
        <f t="shared" si="224"/>
        <v>0</v>
      </c>
      <c r="FR385" s="133"/>
      <c r="GL385" s="122"/>
      <c r="JD385" s="122"/>
      <c r="LE385" s="133"/>
    </row>
    <row r="386" spans="1:336" hidden="1">
      <c r="A386" s="122">
        <v>157</v>
      </c>
      <c r="B386" s="122">
        <f>COUNTIFS($D$3:D386,D386,$F$3:F386,F386)</f>
        <v>0</v>
      </c>
      <c r="AR386" s="139">
        <f t="shared" si="209"/>
        <v>0</v>
      </c>
      <c r="AS386" s="140" t="e">
        <f t="shared" si="210"/>
        <v>#DIV/0!</v>
      </c>
      <c r="AT386" s="141" t="e">
        <f t="shared" si="211"/>
        <v>#DIV/0!</v>
      </c>
      <c r="AU386" s="142" t="e">
        <f t="shared" si="212"/>
        <v>#DIV/0!</v>
      </c>
      <c r="AV386" s="143" t="e">
        <f t="shared" si="220"/>
        <v>#DIV/0!</v>
      </c>
      <c r="AW386" s="143" t="e">
        <f t="shared" si="221"/>
        <v>#DIV/0!</v>
      </c>
      <c r="AY386" s="143" t="e">
        <f t="shared" si="222"/>
        <v>#DIV/0!</v>
      </c>
      <c r="AZ386" s="122" t="s">
        <v>487</v>
      </c>
      <c r="BB386" s="147" t="s">
        <v>487</v>
      </c>
      <c r="BG386" s="145"/>
      <c r="BL386" s="150" t="e">
        <f t="shared" si="219"/>
        <v>#DIV/0!</v>
      </c>
      <c r="BN386" s="153" t="e">
        <f t="shared" si="213"/>
        <v>#DIV/0!</v>
      </c>
      <c r="BO386" s="122" t="s">
        <v>487</v>
      </c>
      <c r="BS386" s="153">
        <f t="shared" si="207"/>
        <v>0</v>
      </c>
      <c r="BV386" s="153">
        <f t="shared" si="214"/>
        <v>100</v>
      </c>
      <c r="BW386" s="153">
        <f t="shared" si="215"/>
        <v>0</v>
      </c>
      <c r="BY386" s="145">
        <f t="shared" si="216"/>
        <v>0</v>
      </c>
      <c r="CA386" s="145">
        <f t="shared" si="217"/>
        <v>0</v>
      </c>
      <c r="CC386" s="145">
        <f t="shared" si="218"/>
        <v>0</v>
      </c>
      <c r="CL386" s="143" t="e">
        <f t="shared" si="208"/>
        <v>#DIV/0!</v>
      </c>
      <c r="CZ386" s="145"/>
      <c r="EE386" s="166">
        <f t="shared" si="223"/>
        <v>0</v>
      </c>
      <c r="ES386" s="982">
        <v>75</v>
      </c>
      <c r="EU386" s="982">
        <v>4000</v>
      </c>
      <c r="EV386" s="982">
        <v>39780</v>
      </c>
      <c r="FN386" s="213">
        <f t="shared" si="224"/>
        <v>0</v>
      </c>
      <c r="FR386" s="133"/>
      <c r="GL386" s="122"/>
      <c r="JD386" s="122"/>
      <c r="LE386" s="133"/>
    </row>
    <row r="387" spans="1:336" hidden="1">
      <c r="A387" s="122">
        <v>158</v>
      </c>
      <c r="B387" s="122">
        <f>COUNTIFS($D$3:D387,D387,$F$3:F387,F387)</f>
        <v>0</v>
      </c>
      <c r="AR387" s="139">
        <f t="shared" si="209"/>
        <v>0</v>
      </c>
      <c r="AS387" s="140" t="e">
        <f t="shared" si="210"/>
        <v>#DIV/0!</v>
      </c>
      <c r="AT387" s="141" t="e">
        <f t="shared" si="211"/>
        <v>#DIV/0!</v>
      </c>
      <c r="AU387" s="142" t="e">
        <f t="shared" si="212"/>
        <v>#DIV/0!</v>
      </c>
      <c r="AV387" s="143" t="e">
        <f t="shared" si="220"/>
        <v>#DIV/0!</v>
      </c>
      <c r="AW387" s="143" t="e">
        <f t="shared" si="221"/>
        <v>#DIV/0!</v>
      </c>
      <c r="AY387" s="143" t="e">
        <f t="shared" si="222"/>
        <v>#DIV/0!</v>
      </c>
      <c r="AZ387" s="122" t="s">
        <v>487</v>
      </c>
      <c r="BB387" s="147" t="s">
        <v>487</v>
      </c>
      <c r="BG387" s="145"/>
      <c r="BL387" s="150" t="e">
        <f t="shared" si="219"/>
        <v>#DIV/0!</v>
      </c>
      <c r="BN387" s="153" t="e">
        <f t="shared" si="213"/>
        <v>#DIV/0!</v>
      </c>
      <c r="BO387" s="122" t="s">
        <v>487</v>
      </c>
      <c r="BS387" s="153">
        <f t="shared" si="207"/>
        <v>0</v>
      </c>
      <c r="BV387" s="153">
        <f t="shared" si="214"/>
        <v>100</v>
      </c>
      <c r="BW387" s="153">
        <f t="shared" si="215"/>
        <v>0</v>
      </c>
      <c r="BY387" s="145">
        <f t="shared" si="216"/>
        <v>0</v>
      </c>
      <c r="CA387" s="145">
        <f t="shared" si="217"/>
        <v>0</v>
      </c>
      <c r="CC387" s="145">
        <f t="shared" si="218"/>
        <v>0</v>
      </c>
      <c r="CL387" s="143" t="e">
        <f t="shared" si="208"/>
        <v>#DIV/0!</v>
      </c>
      <c r="CZ387" s="145"/>
      <c r="EE387" s="166">
        <f t="shared" si="223"/>
        <v>0</v>
      </c>
      <c r="ES387" s="982">
        <v>75</v>
      </c>
      <c r="EU387" s="982">
        <v>4000</v>
      </c>
      <c r="EV387" s="982">
        <v>39780</v>
      </c>
      <c r="FN387" s="213">
        <f t="shared" si="224"/>
        <v>0</v>
      </c>
      <c r="FR387" s="133"/>
      <c r="GL387" s="122"/>
      <c r="JD387" s="122"/>
      <c r="LE387" s="133"/>
    </row>
    <row r="388" spans="1:336" hidden="1">
      <c r="A388" s="122">
        <v>159</v>
      </c>
      <c r="B388" s="122">
        <f>COUNTIFS($D$3:D388,D388,$F$3:F388,F388)</f>
        <v>0</v>
      </c>
      <c r="AR388" s="139">
        <f t="shared" si="209"/>
        <v>0</v>
      </c>
      <c r="AS388" s="140" t="e">
        <f t="shared" si="210"/>
        <v>#DIV/0!</v>
      </c>
      <c r="AT388" s="141" t="e">
        <f t="shared" si="211"/>
        <v>#DIV/0!</v>
      </c>
      <c r="AU388" s="142" t="e">
        <f t="shared" si="212"/>
        <v>#DIV/0!</v>
      </c>
      <c r="AV388" s="143" t="e">
        <f t="shared" si="220"/>
        <v>#DIV/0!</v>
      </c>
      <c r="AW388" s="143" t="e">
        <f t="shared" si="221"/>
        <v>#DIV/0!</v>
      </c>
      <c r="AY388" s="143" t="e">
        <f t="shared" si="222"/>
        <v>#DIV/0!</v>
      </c>
      <c r="AZ388" s="122" t="s">
        <v>487</v>
      </c>
      <c r="BB388" s="147" t="s">
        <v>487</v>
      </c>
      <c r="BG388" s="145"/>
      <c r="BL388" s="150" t="e">
        <f t="shared" si="219"/>
        <v>#DIV/0!</v>
      </c>
      <c r="BN388" s="153" t="e">
        <f t="shared" si="213"/>
        <v>#DIV/0!</v>
      </c>
      <c r="BO388" s="122" t="s">
        <v>487</v>
      </c>
      <c r="BS388" s="153">
        <f t="shared" si="207"/>
        <v>0</v>
      </c>
      <c r="BV388" s="153">
        <f t="shared" si="214"/>
        <v>100</v>
      </c>
      <c r="BW388" s="153">
        <f t="shared" si="215"/>
        <v>0</v>
      </c>
      <c r="BY388" s="145">
        <f t="shared" si="216"/>
        <v>0</v>
      </c>
      <c r="CA388" s="145">
        <f t="shared" si="217"/>
        <v>0</v>
      </c>
      <c r="CC388" s="145">
        <f t="shared" si="218"/>
        <v>0</v>
      </c>
      <c r="CL388" s="143" t="e">
        <f t="shared" si="208"/>
        <v>#DIV/0!</v>
      </c>
      <c r="CZ388" s="145"/>
      <c r="EE388" s="166">
        <f t="shared" si="223"/>
        <v>0</v>
      </c>
      <c r="ES388" s="982">
        <v>75</v>
      </c>
      <c r="EU388" s="982">
        <v>4000</v>
      </c>
      <c r="EV388" s="982">
        <v>39780</v>
      </c>
      <c r="FN388" s="213">
        <f t="shared" si="224"/>
        <v>0</v>
      </c>
      <c r="FR388" s="133"/>
      <c r="GL388" s="122"/>
      <c r="JD388" s="122"/>
      <c r="LE388" s="133"/>
    </row>
    <row r="389" spans="1:336" hidden="1">
      <c r="A389" s="122">
        <v>160</v>
      </c>
      <c r="B389" s="122">
        <f>COUNTIFS($D$3:D389,D389,$F$3:F389,F389)</f>
        <v>0</v>
      </c>
      <c r="AR389" s="139">
        <f t="shared" si="209"/>
        <v>0</v>
      </c>
      <c r="AS389" s="140" t="e">
        <f t="shared" si="210"/>
        <v>#DIV/0!</v>
      </c>
      <c r="AT389" s="141" t="e">
        <f t="shared" si="211"/>
        <v>#DIV/0!</v>
      </c>
      <c r="AU389" s="142" t="e">
        <f t="shared" si="212"/>
        <v>#DIV/0!</v>
      </c>
      <c r="AV389" s="143" t="e">
        <f t="shared" si="220"/>
        <v>#DIV/0!</v>
      </c>
      <c r="AW389" s="143" t="e">
        <f t="shared" si="221"/>
        <v>#DIV/0!</v>
      </c>
      <c r="AY389" s="143" t="e">
        <f t="shared" si="222"/>
        <v>#DIV/0!</v>
      </c>
      <c r="AZ389" s="122" t="s">
        <v>487</v>
      </c>
      <c r="BB389" s="147" t="s">
        <v>487</v>
      </c>
      <c r="BG389" s="145"/>
      <c r="BL389" s="150" t="e">
        <f t="shared" si="219"/>
        <v>#DIV/0!</v>
      </c>
      <c r="BN389" s="153" t="e">
        <f t="shared" si="213"/>
        <v>#DIV/0!</v>
      </c>
      <c r="BO389" s="122" t="s">
        <v>487</v>
      </c>
      <c r="BS389" s="153">
        <f t="shared" si="207"/>
        <v>0</v>
      </c>
      <c r="BV389" s="153">
        <f t="shared" si="214"/>
        <v>100</v>
      </c>
      <c r="BW389" s="153">
        <f t="shared" si="215"/>
        <v>0</v>
      </c>
      <c r="BY389" s="145">
        <f t="shared" si="216"/>
        <v>0</v>
      </c>
      <c r="CA389" s="145">
        <f t="shared" si="217"/>
        <v>0</v>
      </c>
      <c r="CC389" s="145">
        <f t="shared" si="218"/>
        <v>0</v>
      </c>
      <c r="CL389" s="143" t="e">
        <f t="shared" si="208"/>
        <v>#DIV/0!</v>
      </c>
      <c r="CZ389" s="145"/>
      <c r="EE389" s="166">
        <f t="shared" si="223"/>
        <v>0</v>
      </c>
      <c r="ES389" s="982">
        <v>75</v>
      </c>
      <c r="EU389" s="982">
        <v>4000</v>
      </c>
      <c r="EV389" s="982">
        <v>39780</v>
      </c>
      <c r="FN389" s="213">
        <f t="shared" si="224"/>
        <v>0</v>
      </c>
      <c r="FR389" s="133"/>
      <c r="GL389" s="122"/>
      <c r="JD389" s="122"/>
      <c r="LE389" s="133"/>
    </row>
    <row r="390" spans="1:336" hidden="1">
      <c r="A390" s="122">
        <v>161</v>
      </c>
      <c r="B390" s="122">
        <f>COUNTIFS($D$3:D390,D390,$F$3:F390,F390)</f>
        <v>0</v>
      </c>
      <c r="AR390" s="139">
        <f t="shared" si="209"/>
        <v>0</v>
      </c>
      <c r="AS390" s="140" t="e">
        <f t="shared" si="210"/>
        <v>#DIV/0!</v>
      </c>
      <c r="AT390" s="141" t="e">
        <f t="shared" si="211"/>
        <v>#DIV/0!</v>
      </c>
      <c r="AU390" s="142" t="e">
        <f t="shared" si="212"/>
        <v>#DIV/0!</v>
      </c>
      <c r="AV390" s="143" t="e">
        <f t="shared" si="220"/>
        <v>#DIV/0!</v>
      </c>
      <c r="AW390" s="143" t="e">
        <f t="shared" si="221"/>
        <v>#DIV/0!</v>
      </c>
      <c r="AY390" s="143" t="e">
        <f t="shared" si="222"/>
        <v>#DIV/0!</v>
      </c>
      <c r="AZ390" s="122" t="s">
        <v>487</v>
      </c>
      <c r="BB390" s="147" t="s">
        <v>487</v>
      </c>
      <c r="BG390" s="145"/>
      <c r="BL390" s="150" t="e">
        <f t="shared" si="219"/>
        <v>#DIV/0!</v>
      </c>
      <c r="BN390" s="153" t="e">
        <f t="shared" si="213"/>
        <v>#DIV/0!</v>
      </c>
      <c r="BO390" s="122" t="s">
        <v>487</v>
      </c>
      <c r="BS390" s="153">
        <f t="shared" si="207"/>
        <v>0</v>
      </c>
      <c r="BV390" s="153">
        <f t="shared" si="214"/>
        <v>100</v>
      </c>
      <c r="BW390" s="153">
        <f t="shared" si="215"/>
        <v>0</v>
      </c>
      <c r="BY390" s="145">
        <f t="shared" si="216"/>
        <v>0</v>
      </c>
      <c r="CA390" s="145">
        <f t="shared" si="217"/>
        <v>0</v>
      </c>
      <c r="CC390" s="145">
        <f t="shared" si="218"/>
        <v>0</v>
      </c>
      <c r="CL390" s="143" t="e">
        <f t="shared" si="208"/>
        <v>#DIV/0!</v>
      </c>
      <c r="CZ390" s="145"/>
      <c r="EE390" s="166">
        <f t="shared" si="223"/>
        <v>0</v>
      </c>
      <c r="ES390" s="982">
        <v>75</v>
      </c>
      <c r="EU390" s="982">
        <v>4000</v>
      </c>
      <c r="EV390" s="982">
        <v>39780</v>
      </c>
      <c r="FN390" s="213">
        <f t="shared" si="224"/>
        <v>0</v>
      </c>
      <c r="FR390" s="133"/>
      <c r="GL390" s="122"/>
      <c r="JD390" s="122"/>
      <c r="LE390" s="133"/>
    </row>
    <row r="391" spans="1:336" hidden="1">
      <c r="A391" s="122">
        <v>162</v>
      </c>
      <c r="B391" s="122">
        <f>COUNTIFS($D$3:D391,D391,$F$3:F391,F391)</f>
        <v>0</v>
      </c>
      <c r="AR391" s="139">
        <f t="shared" si="209"/>
        <v>0</v>
      </c>
      <c r="AS391" s="140" t="e">
        <f t="shared" si="210"/>
        <v>#DIV/0!</v>
      </c>
      <c r="AT391" s="141" t="e">
        <f t="shared" si="211"/>
        <v>#DIV/0!</v>
      </c>
      <c r="AU391" s="142" t="e">
        <f t="shared" si="212"/>
        <v>#DIV/0!</v>
      </c>
      <c r="AV391" s="143" t="e">
        <f t="shared" si="220"/>
        <v>#DIV/0!</v>
      </c>
      <c r="AW391" s="143" t="e">
        <f t="shared" si="221"/>
        <v>#DIV/0!</v>
      </c>
      <c r="AY391" s="143" t="e">
        <f t="shared" si="222"/>
        <v>#DIV/0!</v>
      </c>
      <c r="AZ391" s="122" t="s">
        <v>487</v>
      </c>
      <c r="BB391" s="147" t="s">
        <v>487</v>
      </c>
      <c r="BG391" s="145"/>
      <c r="BL391" s="150" t="e">
        <f t="shared" si="219"/>
        <v>#DIV/0!</v>
      </c>
      <c r="BN391" s="153" t="e">
        <f t="shared" si="213"/>
        <v>#DIV/0!</v>
      </c>
      <c r="BO391" s="122" t="s">
        <v>487</v>
      </c>
      <c r="BS391" s="153">
        <f t="shared" si="207"/>
        <v>0</v>
      </c>
      <c r="BV391" s="153">
        <f t="shared" si="214"/>
        <v>100</v>
      </c>
      <c r="BW391" s="153">
        <f t="shared" si="215"/>
        <v>0</v>
      </c>
      <c r="BY391" s="145">
        <f t="shared" si="216"/>
        <v>0</v>
      </c>
      <c r="CA391" s="145">
        <f t="shared" si="217"/>
        <v>0</v>
      </c>
      <c r="CC391" s="145">
        <f t="shared" si="218"/>
        <v>0</v>
      </c>
      <c r="CL391" s="143" t="e">
        <f t="shared" si="208"/>
        <v>#DIV/0!</v>
      </c>
      <c r="CZ391" s="145"/>
      <c r="EE391" s="166">
        <f t="shared" si="223"/>
        <v>0</v>
      </c>
      <c r="ES391" s="982">
        <v>75</v>
      </c>
      <c r="EU391" s="982">
        <v>4000</v>
      </c>
      <c r="EV391" s="982">
        <v>39780</v>
      </c>
      <c r="FN391" s="213">
        <f t="shared" si="224"/>
        <v>0</v>
      </c>
      <c r="FR391" s="133"/>
      <c r="GL391" s="122"/>
      <c r="JD391" s="122"/>
      <c r="LE391" s="133"/>
    </row>
    <row r="392" spans="1:336" hidden="1">
      <c r="A392" s="122">
        <v>163</v>
      </c>
      <c r="B392" s="122">
        <f>COUNTIFS($D$3:D392,D392,$F$3:F392,F392)</f>
        <v>0</v>
      </c>
      <c r="AR392" s="139">
        <f t="shared" si="209"/>
        <v>0</v>
      </c>
      <c r="AS392" s="140" t="e">
        <f t="shared" si="210"/>
        <v>#DIV/0!</v>
      </c>
      <c r="AT392" s="141" t="e">
        <f t="shared" si="211"/>
        <v>#DIV/0!</v>
      </c>
      <c r="AU392" s="142" t="e">
        <f t="shared" si="212"/>
        <v>#DIV/0!</v>
      </c>
      <c r="AV392" s="143" t="e">
        <f t="shared" si="220"/>
        <v>#DIV/0!</v>
      </c>
      <c r="AW392" s="143" t="e">
        <f t="shared" si="221"/>
        <v>#DIV/0!</v>
      </c>
      <c r="AY392" s="143" t="e">
        <f t="shared" si="222"/>
        <v>#DIV/0!</v>
      </c>
      <c r="AZ392" s="122" t="s">
        <v>487</v>
      </c>
      <c r="BB392" s="147" t="s">
        <v>487</v>
      </c>
      <c r="BG392" s="145"/>
      <c r="BL392" s="150" t="e">
        <f t="shared" si="219"/>
        <v>#DIV/0!</v>
      </c>
      <c r="BN392" s="153" t="e">
        <f t="shared" si="213"/>
        <v>#DIV/0!</v>
      </c>
      <c r="BO392" s="122" t="s">
        <v>487</v>
      </c>
      <c r="BS392" s="153">
        <f t="shared" si="207"/>
        <v>0</v>
      </c>
      <c r="BV392" s="153">
        <f t="shared" si="214"/>
        <v>100</v>
      </c>
      <c r="BW392" s="153">
        <f t="shared" si="215"/>
        <v>0</v>
      </c>
      <c r="BY392" s="145">
        <f t="shared" si="216"/>
        <v>0</v>
      </c>
      <c r="CA392" s="145">
        <f t="shared" si="217"/>
        <v>0</v>
      </c>
      <c r="CC392" s="145">
        <f t="shared" si="218"/>
        <v>0</v>
      </c>
      <c r="CL392" s="143" t="e">
        <f t="shared" si="208"/>
        <v>#DIV/0!</v>
      </c>
      <c r="CZ392" s="145"/>
      <c r="EE392" s="166">
        <f t="shared" si="223"/>
        <v>0</v>
      </c>
      <c r="ES392" s="982">
        <v>75</v>
      </c>
      <c r="EU392" s="982">
        <v>4000</v>
      </c>
      <c r="EV392" s="982">
        <v>39780</v>
      </c>
      <c r="FN392" s="213">
        <f t="shared" si="224"/>
        <v>0</v>
      </c>
      <c r="FR392" s="133"/>
      <c r="GL392" s="122"/>
      <c r="JD392" s="122"/>
      <c r="LE392" s="133"/>
    </row>
    <row r="393" spans="1:336" hidden="1">
      <c r="A393" s="122">
        <v>164</v>
      </c>
      <c r="B393" s="122">
        <f>COUNTIFS($D$3:D393,D393,$F$3:F393,F393)</f>
        <v>0</v>
      </c>
      <c r="AR393" s="139">
        <f t="shared" si="209"/>
        <v>0</v>
      </c>
      <c r="AS393" s="140" t="e">
        <f t="shared" si="210"/>
        <v>#DIV/0!</v>
      </c>
      <c r="AT393" s="141" t="e">
        <f t="shared" si="211"/>
        <v>#DIV/0!</v>
      </c>
      <c r="AU393" s="142" t="e">
        <f t="shared" si="212"/>
        <v>#DIV/0!</v>
      </c>
      <c r="AV393" s="143" t="e">
        <f t="shared" si="220"/>
        <v>#DIV/0!</v>
      </c>
      <c r="AW393" s="143" t="e">
        <f t="shared" si="221"/>
        <v>#DIV/0!</v>
      </c>
      <c r="AY393" s="143" t="e">
        <f t="shared" si="222"/>
        <v>#DIV/0!</v>
      </c>
      <c r="AZ393" s="122" t="s">
        <v>487</v>
      </c>
      <c r="BB393" s="147" t="s">
        <v>487</v>
      </c>
      <c r="BG393" s="145"/>
      <c r="BL393" s="150" t="e">
        <f t="shared" si="219"/>
        <v>#DIV/0!</v>
      </c>
      <c r="BN393" s="153" t="e">
        <f t="shared" si="213"/>
        <v>#DIV/0!</v>
      </c>
      <c r="BO393" s="122" t="s">
        <v>487</v>
      </c>
      <c r="BS393" s="153">
        <f t="shared" si="207"/>
        <v>0</v>
      </c>
      <c r="BV393" s="153">
        <f t="shared" si="214"/>
        <v>100</v>
      </c>
      <c r="BW393" s="153">
        <f t="shared" si="215"/>
        <v>0</v>
      </c>
      <c r="BY393" s="145">
        <f t="shared" si="216"/>
        <v>0</v>
      </c>
      <c r="CA393" s="145">
        <f t="shared" si="217"/>
        <v>0</v>
      </c>
      <c r="CC393" s="145">
        <f t="shared" si="218"/>
        <v>0</v>
      </c>
      <c r="CL393" s="143" t="e">
        <f t="shared" si="208"/>
        <v>#DIV/0!</v>
      </c>
      <c r="CZ393" s="145"/>
      <c r="EE393" s="166">
        <f t="shared" si="223"/>
        <v>0</v>
      </c>
      <c r="ES393" s="982">
        <v>75</v>
      </c>
      <c r="EU393" s="982">
        <v>4000</v>
      </c>
      <c r="EV393" s="982">
        <v>39780</v>
      </c>
      <c r="FN393" s="213">
        <f t="shared" si="224"/>
        <v>0</v>
      </c>
      <c r="FR393" s="133"/>
      <c r="GL393" s="122"/>
      <c r="JD393" s="122"/>
      <c r="LE393" s="133"/>
    </row>
    <row r="394" spans="1:336" hidden="1">
      <c r="A394" s="122">
        <v>165</v>
      </c>
      <c r="B394" s="122">
        <f>COUNTIFS($D$3:D394,D394,$F$3:F394,F394)</f>
        <v>0</v>
      </c>
      <c r="AR394" s="139">
        <f t="shared" si="209"/>
        <v>0</v>
      </c>
      <c r="AS394" s="140" t="e">
        <f t="shared" si="210"/>
        <v>#DIV/0!</v>
      </c>
      <c r="AT394" s="141" t="e">
        <f t="shared" si="211"/>
        <v>#DIV/0!</v>
      </c>
      <c r="AU394" s="142" t="e">
        <f t="shared" si="212"/>
        <v>#DIV/0!</v>
      </c>
      <c r="AV394" s="143" t="e">
        <f t="shared" si="220"/>
        <v>#DIV/0!</v>
      </c>
      <c r="AW394" s="143" t="e">
        <f t="shared" si="221"/>
        <v>#DIV/0!</v>
      </c>
      <c r="AY394" s="143" t="e">
        <f t="shared" si="222"/>
        <v>#DIV/0!</v>
      </c>
      <c r="AZ394" s="122" t="s">
        <v>487</v>
      </c>
      <c r="BB394" s="147" t="s">
        <v>487</v>
      </c>
      <c r="BG394" s="145"/>
      <c r="BL394" s="150" t="e">
        <f t="shared" si="219"/>
        <v>#DIV/0!</v>
      </c>
      <c r="BN394" s="153" t="e">
        <f t="shared" si="213"/>
        <v>#DIV/0!</v>
      </c>
      <c r="BO394" s="122" t="s">
        <v>487</v>
      </c>
      <c r="BS394" s="153">
        <f t="shared" si="207"/>
        <v>0</v>
      </c>
      <c r="BV394" s="153">
        <f t="shared" si="214"/>
        <v>100</v>
      </c>
      <c r="BW394" s="153">
        <f t="shared" si="215"/>
        <v>0</v>
      </c>
      <c r="BY394" s="145">
        <f t="shared" si="216"/>
        <v>0</v>
      </c>
      <c r="CA394" s="145">
        <f t="shared" si="217"/>
        <v>0</v>
      </c>
      <c r="CC394" s="145">
        <f t="shared" si="218"/>
        <v>0</v>
      </c>
      <c r="CL394" s="143" t="e">
        <f t="shared" si="208"/>
        <v>#DIV/0!</v>
      </c>
      <c r="CZ394" s="145"/>
      <c r="EE394" s="166">
        <f t="shared" si="223"/>
        <v>0</v>
      </c>
      <c r="ES394" s="982">
        <v>75</v>
      </c>
      <c r="EU394" s="982">
        <v>4000</v>
      </c>
      <c r="EV394" s="982">
        <v>39780</v>
      </c>
      <c r="FN394" s="213">
        <f t="shared" si="224"/>
        <v>0</v>
      </c>
      <c r="FR394" s="133"/>
      <c r="GL394" s="122"/>
      <c r="JD394" s="122"/>
      <c r="LE394" s="133"/>
    </row>
    <row r="395" spans="1:336" ht="14.45" customHeight="1">
      <c r="A395" s="122">
        <v>102</v>
      </c>
      <c r="B395" s="122">
        <f>COUNTIFS($D$3:D395,D395,$F$3:F395,F395)</f>
        <v>1</v>
      </c>
      <c r="C395" s="1465">
        <v>15006</v>
      </c>
      <c r="D395" s="1466" t="s">
        <v>2161</v>
      </c>
      <c r="E395" s="1467" t="s">
        <v>1690</v>
      </c>
      <c r="F395" s="1468">
        <v>535825246</v>
      </c>
      <c r="G395" s="1469">
        <f t="shared" ref="G395:G396" si="225">LEFT(H395,4)-CONCATENATE(IF(LEFT(F395, 2)&lt;MID(H395, 3, 4), 20, 19),LEFT(F395,2))</f>
        <v>68</v>
      </c>
      <c r="H395" s="1467" t="s">
        <v>2162</v>
      </c>
      <c r="I395" s="1470" t="s">
        <v>2035</v>
      </c>
      <c r="J395" s="751" t="s">
        <v>763</v>
      </c>
      <c r="K395" s="188" t="s">
        <v>478</v>
      </c>
      <c r="L395" s="188">
        <v>12</v>
      </c>
      <c r="M395" s="188" t="s">
        <v>604</v>
      </c>
      <c r="N395" s="188" t="s">
        <v>490</v>
      </c>
      <c r="O395" s="183"/>
      <c r="P395" s="188" t="s">
        <v>2163</v>
      </c>
      <c r="Q395" s="183"/>
      <c r="R395" s="183"/>
      <c r="S395" s="183"/>
      <c r="T395" s="1471"/>
      <c r="U395" s="1471"/>
      <c r="V395" s="930" t="s">
        <v>1944</v>
      </c>
      <c r="W395" s="1471"/>
      <c r="X395" s="763" t="s">
        <v>2164</v>
      </c>
      <c r="Y395" s="1472"/>
      <c r="Z395" s="993"/>
      <c r="AA395" s="991" t="s">
        <v>779</v>
      </c>
      <c r="AC395" s="1014">
        <v>1572</v>
      </c>
      <c r="AD395" s="1014">
        <v>18800</v>
      </c>
      <c r="AE395" s="993"/>
      <c r="AF395" s="993"/>
      <c r="AG395" s="993" t="s">
        <v>2165</v>
      </c>
      <c r="AH395" s="1014">
        <v>1500</v>
      </c>
      <c r="AI395"/>
      <c r="AJ395"/>
      <c r="AM395"/>
      <c r="AO395" s="1024">
        <v>39.200000000000003</v>
      </c>
      <c r="AP395" s="137">
        <v>50.3</v>
      </c>
      <c r="AQ395" s="138">
        <v>8.4499999999999993</v>
      </c>
      <c r="AR395" s="1473">
        <f t="shared" si="209"/>
        <v>97.95</v>
      </c>
      <c r="AS395" s="140">
        <f t="shared" si="210"/>
        <v>0.77932405566600405</v>
      </c>
      <c r="AT395" s="141">
        <f t="shared" si="211"/>
        <v>6.5852882703777338</v>
      </c>
      <c r="AU395" s="142">
        <f t="shared" si="212"/>
        <v>0.66723404255319152</v>
      </c>
      <c r="AV395" s="143">
        <f t="shared" si="220"/>
        <v>33.836000000000006</v>
      </c>
      <c r="AW395" s="143">
        <f t="shared" si="221"/>
        <v>86.316326530612244</v>
      </c>
      <c r="AX395" s="144">
        <v>1.28</v>
      </c>
      <c r="AY395" s="143">
        <f t="shared" si="222"/>
        <v>3.2653061224489792</v>
      </c>
      <c r="AZ395" s="122" t="s">
        <v>487</v>
      </c>
      <c r="BA395" s="204">
        <v>16.399999999999999</v>
      </c>
      <c r="BB395" s="147" t="s">
        <v>487</v>
      </c>
      <c r="BC395" s="153">
        <v>0.47</v>
      </c>
      <c r="BD395" s="153"/>
      <c r="BE395" s="143"/>
      <c r="BF395" s="143"/>
      <c r="BG395" s="233">
        <v>8271.875</v>
      </c>
      <c r="BH395" s="233">
        <v>383</v>
      </c>
      <c r="BI395" s="234">
        <v>7.2</v>
      </c>
      <c r="BJ395" s="143">
        <v>55.5</v>
      </c>
      <c r="BK395" s="143">
        <v>44.5</v>
      </c>
      <c r="BL395" s="150">
        <f t="shared" si="219"/>
        <v>1.247191011235955</v>
      </c>
      <c r="BM395" s="1474">
        <v>0.33</v>
      </c>
      <c r="BN395" s="1039">
        <f t="shared" si="213"/>
        <v>0.84183673469387754</v>
      </c>
      <c r="BO395" s="122" t="s">
        <v>487</v>
      </c>
      <c r="BP395" s="143">
        <v>28.56</v>
      </c>
      <c r="BQ395" s="234">
        <v>34.700000000000003</v>
      </c>
      <c r="BR395" s="174">
        <v>15670.6</v>
      </c>
      <c r="BS395" s="153">
        <f t="shared" si="207"/>
        <v>55.45</v>
      </c>
      <c r="BT395" s="158">
        <v>93.6</v>
      </c>
      <c r="BU395" s="174">
        <v>14014.8</v>
      </c>
      <c r="BV395" s="153">
        <f t="shared" si="214"/>
        <v>6.4000000000000057</v>
      </c>
      <c r="BW395" s="1039">
        <f t="shared" si="215"/>
        <v>49.620949999999993</v>
      </c>
      <c r="BX395" s="145">
        <v>2.4500000000000002</v>
      </c>
      <c r="BY395" s="145">
        <f t="shared" si="216"/>
        <v>1.2323500000000001</v>
      </c>
      <c r="BZ395" s="153">
        <v>53</v>
      </c>
      <c r="CA395" s="145">
        <f t="shared" si="217"/>
        <v>26.658999999999995</v>
      </c>
      <c r="CB395" s="153">
        <v>43.2</v>
      </c>
      <c r="CC395" s="145">
        <f t="shared" si="218"/>
        <v>21.729600000000001</v>
      </c>
      <c r="CD395" s="405">
        <v>3.3</v>
      </c>
      <c r="CE395" s="151">
        <v>96.5</v>
      </c>
      <c r="CF395" s="235">
        <v>11595.699999999999</v>
      </c>
      <c r="CG395" s="151">
        <v>90.6</v>
      </c>
      <c r="CH395" s="235">
        <v>3942</v>
      </c>
      <c r="CI395" s="151">
        <v>54.2</v>
      </c>
      <c r="CJ395" s="206">
        <v>74</v>
      </c>
      <c r="CK395" s="235">
        <v>3870</v>
      </c>
      <c r="CL395" s="1030">
        <f t="shared" si="208"/>
        <v>4.6226415094339626E-2</v>
      </c>
      <c r="CM395" s="143">
        <v>4.1399999999999997</v>
      </c>
      <c r="CN395" s="1030">
        <v>0.1</v>
      </c>
      <c r="CO395" s="1030" t="s">
        <v>487</v>
      </c>
      <c r="CP395" s="153"/>
      <c r="CQ395" s="143"/>
      <c r="CR395" s="143"/>
      <c r="CS395" s="135"/>
      <c r="CV395" s="1475"/>
      <c r="CW395" s="991"/>
      <c r="CZ395" s="145"/>
      <c r="DA395" s="209"/>
      <c r="DB395" s="237" t="s">
        <v>300</v>
      </c>
      <c r="DC395" s="238"/>
      <c r="DD395" s="1064"/>
      <c r="DE395" s="991"/>
      <c r="DF395" s="991"/>
      <c r="DG395" s="991"/>
      <c r="DH395" s="991"/>
      <c r="DI395" s="423" t="s">
        <v>515</v>
      </c>
      <c r="DJ395" s="426" t="s">
        <v>2165</v>
      </c>
      <c r="DK395" s="1476">
        <v>2</v>
      </c>
      <c r="DL395" s="1476"/>
      <c r="DM395" s="1476"/>
      <c r="DN395" s="1456" t="s">
        <v>618</v>
      </c>
      <c r="DO395" s="1476"/>
      <c r="DP395" s="1476"/>
      <c r="DQ395" s="1476"/>
      <c r="DR395" s="125"/>
      <c r="DS395" s="125"/>
      <c r="DT395" s="125"/>
      <c r="DU395" s="125"/>
      <c r="DV395" s="125"/>
      <c r="DW395" s="125"/>
      <c r="DX395" s="125"/>
      <c r="DY395" s="125"/>
      <c r="DZ395" s="125"/>
      <c r="EA395" s="414"/>
      <c r="EB395" s="125"/>
      <c r="EC395" s="1477"/>
      <c r="ED395" s="1477"/>
      <c r="EE395" s="1476">
        <f t="shared" si="223"/>
        <v>12</v>
      </c>
      <c r="EF395" s="1476"/>
      <c r="EG395" s="1476"/>
      <c r="EH395" s="1477"/>
      <c r="EI395" s="1477"/>
      <c r="EJ395" s="1477"/>
      <c r="EK395" s="1477"/>
      <c r="EL395" s="1477"/>
      <c r="EM395" s="1477"/>
      <c r="EN395" s="1477"/>
      <c r="EO395" s="1477"/>
      <c r="EP395" s="1477"/>
      <c r="EQ395" s="1478"/>
      <c r="ER395" s="1070">
        <v>15006</v>
      </c>
      <c r="ES395" s="982">
        <v>75</v>
      </c>
      <c r="ET395" s="982">
        <v>36058</v>
      </c>
      <c r="EU395" s="982">
        <v>4000</v>
      </c>
      <c r="EV395" s="982">
        <v>39780</v>
      </c>
      <c r="EW395" s="982">
        <v>11798</v>
      </c>
      <c r="EX395" s="1479">
        <f t="shared" ref="EX395" si="226">EW395/EU395*EV395/ES395</f>
        <v>1564.4148</v>
      </c>
      <c r="EY395" s="957">
        <f t="shared" ref="EY395" si="227">L395*EX395</f>
        <v>18772.977599999998</v>
      </c>
      <c r="EZ395" s="1009"/>
      <c r="FA395" s="1009"/>
      <c r="FB395" s="1009"/>
      <c r="FC395" s="1009"/>
      <c r="FD395" s="1068"/>
      <c r="FE395" s="1068"/>
      <c r="FF395" s="1068"/>
      <c r="FG395" s="635"/>
      <c r="FH395" s="1084"/>
      <c r="FI395" s="1080"/>
      <c r="FJ395" s="1085"/>
      <c r="FK395" s="1017"/>
      <c r="FL395" s="133"/>
      <c r="FM395" s="122"/>
      <c r="FN395" s="213">
        <f t="shared" si="224"/>
        <v>1.5720000000000001</v>
      </c>
      <c r="FP395" s="141">
        <f t="shared" ref="FP395" si="228">EW395*100/ET395</f>
        <v>32.719507460203005</v>
      </c>
      <c r="FQ395" s="247">
        <f t="shared" ref="FQ395" si="229">EX395/1000</f>
        <v>1.5644148</v>
      </c>
      <c r="FR395" s="133"/>
      <c r="FS395" s="133"/>
      <c r="FT395" s="1480"/>
      <c r="FU395" s="1480"/>
      <c r="FV395" s="1480"/>
      <c r="FW395" s="1469"/>
      <c r="FX395" s="1469"/>
      <c r="FY395" s="1469"/>
      <c r="FZ395" s="1480"/>
      <c r="GA395" s="1480"/>
      <c r="GB395" s="1480"/>
      <c r="GC395" s="1480"/>
      <c r="GD395" s="1469"/>
      <c r="GE395" s="1480"/>
      <c r="GF395" s="1480"/>
      <c r="GG395" s="1469"/>
      <c r="GH395" s="1480"/>
      <c r="GI395" s="1480"/>
      <c r="GJ395" s="991">
        <v>0</v>
      </c>
      <c r="GK395" s="1481">
        <v>44295</v>
      </c>
      <c r="GL395" s="1482" t="s">
        <v>1958</v>
      </c>
      <c r="GM395" s="1483"/>
      <c r="GN395" s="1147"/>
      <c r="GR395" s="991"/>
      <c r="GS395" s="991"/>
      <c r="GT395" s="991"/>
      <c r="GU395" s="1009"/>
      <c r="GV395" s="1469"/>
      <c r="GW395" s="1469"/>
      <c r="GX395" s="1469"/>
      <c r="GY395" s="1469"/>
      <c r="GZ395" s="1469"/>
      <c r="HA395" s="1469"/>
      <c r="HB395" s="1469"/>
      <c r="HC395" s="1469"/>
      <c r="HD395" s="1469"/>
      <c r="HE395" s="1469"/>
      <c r="HF395" s="1469"/>
      <c r="HG395" s="1469"/>
      <c r="HH395" s="1469"/>
      <c r="HI395" s="1484"/>
      <c r="HJ395" s="1484"/>
      <c r="HK395" s="1484"/>
      <c r="HL395" s="1484"/>
      <c r="HM395" s="993"/>
      <c r="HN395" s="993"/>
      <c r="HO395" s="993"/>
      <c r="HP395" s="993"/>
      <c r="HQ395" s="993"/>
      <c r="HR395" s="993"/>
      <c r="HS395" s="993"/>
      <c r="HT395" s="993"/>
      <c r="HU395" s="993"/>
      <c r="HV395" s="993"/>
      <c r="HW395" s="993"/>
      <c r="HX395" s="993"/>
      <c r="HY395" s="993"/>
      <c r="HZ395" s="993"/>
      <c r="IA395" s="993"/>
      <c r="IB395" s="993"/>
      <c r="IC395" s="993"/>
      <c r="ID395" s="993"/>
      <c r="IE395" s="993"/>
      <c r="IF395" s="993"/>
      <c r="IG395" s="993"/>
      <c r="IH395" s="993"/>
      <c r="II395" s="993"/>
      <c r="IJ395" s="993"/>
      <c r="IK395" s="993"/>
      <c r="IL395" s="993"/>
      <c r="IM395" s="993"/>
      <c r="IN395" s="993"/>
      <c r="IO395" s="993"/>
      <c r="IP395" s="993"/>
      <c r="IQ395" s="993"/>
      <c r="IR395" s="993"/>
      <c r="IS395" s="993"/>
      <c r="IT395" s="993"/>
      <c r="IU395" s="993"/>
      <c r="IV395" s="993"/>
      <c r="IW395" s="993"/>
      <c r="IX395" s="993"/>
      <c r="IY395" s="993"/>
      <c r="IZ395" s="993"/>
      <c r="JA395" s="993"/>
      <c r="JB395" s="993"/>
      <c r="JC395" s="993"/>
      <c r="JD395" s="993"/>
      <c r="JE395" s="993"/>
      <c r="JF395" s="993"/>
      <c r="JG395" s="1487" t="s">
        <v>2059</v>
      </c>
      <c r="JH395" s="1487" t="s">
        <v>2169</v>
      </c>
      <c r="JI395" s="1009"/>
      <c r="JJ395" s="1009"/>
      <c r="JK395" s="1009"/>
      <c r="JL395" s="1009"/>
      <c r="JM395" s="1009"/>
      <c r="JN395" s="1009"/>
      <c r="JO395" s="1009"/>
      <c r="JP395" s="1009"/>
      <c r="JQ395" s="1009"/>
      <c r="JR395" s="1009"/>
      <c r="JS395" s="1009"/>
      <c r="JT395" s="1009"/>
      <c r="JU395" s="133"/>
      <c r="JV395" s="133"/>
      <c r="JW395" s="133"/>
      <c r="JX395" s="133"/>
      <c r="JY395" s="133"/>
      <c r="JZ395" s="133"/>
      <c r="KA395" s="133"/>
      <c r="LE395"/>
      <c r="LF395"/>
      <c r="LG395"/>
      <c r="LH395"/>
      <c r="LI395"/>
      <c r="LJ395"/>
      <c r="LK395"/>
      <c r="LL395"/>
      <c r="LM395"/>
      <c r="LN395"/>
      <c r="LO395"/>
      <c r="LP395"/>
      <c r="LQ395"/>
      <c r="LR395"/>
      <c r="LS395"/>
      <c r="LT395"/>
      <c r="LU395"/>
      <c r="LV395"/>
      <c r="LW395"/>
      <c r="LX395"/>
    </row>
    <row r="396" spans="1:336" ht="14.45" hidden="1" customHeight="1">
      <c r="A396" s="122">
        <v>117</v>
      </c>
      <c r="B396" s="122">
        <f>COUNTIFS($D$3:D396,D396,$F$3:F396,F396)</f>
        <v>1</v>
      </c>
      <c r="C396" s="1465">
        <v>15141</v>
      </c>
      <c r="D396" s="1466" t="s">
        <v>2166</v>
      </c>
      <c r="E396" s="1467" t="s">
        <v>499</v>
      </c>
      <c r="F396" s="1468">
        <v>420523436</v>
      </c>
      <c r="G396" s="1469">
        <f t="shared" si="225"/>
        <v>79</v>
      </c>
      <c r="H396" s="1467" t="s">
        <v>2167</v>
      </c>
      <c r="I396" s="1470" t="s">
        <v>1997</v>
      </c>
      <c r="J396" s="751" t="s">
        <v>1501</v>
      </c>
      <c r="K396" s="188" t="s">
        <v>478</v>
      </c>
      <c r="L396" s="188">
        <v>5</v>
      </c>
      <c r="M396" s="188" t="s">
        <v>962</v>
      </c>
      <c r="N396" s="188" t="s">
        <v>513</v>
      </c>
      <c r="O396" s="183"/>
      <c r="P396" s="188" t="s">
        <v>2168</v>
      </c>
      <c r="Q396" s="183"/>
      <c r="R396" s="183"/>
      <c r="S396" s="183"/>
      <c r="T396" s="1471"/>
      <c r="U396" s="1471"/>
      <c r="V396" s="930" t="s">
        <v>1944</v>
      </c>
      <c r="W396" s="1471"/>
      <c r="X396" s="1471"/>
      <c r="Y396" s="1485"/>
      <c r="Z396" s="993"/>
      <c r="AA396" s="991" t="s">
        <v>779</v>
      </c>
      <c r="AB396" s="629" t="s">
        <v>1897</v>
      </c>
      <c r="AC396" s="1014">
        <v>424</v>
      </c>
      <c r="AD396" s="1014">
        <v>2100</v>
      </c>
      <c r="AE396" s="993"/>
      <c r="AF396" s="993"/>
      <c r="AG396" s="993" t="s">
        <v>1589</v>
      </c>
      <c r="AH396" s="1014">
        <v>150</v>
      </c>
      <c r="AI396"/>
      <c r="AJ396"/>
      <c r="AM396"/>
      <c r="AO396" s="1024"/>
      <c r="AP396" s="137"/>
      <c r="AQ396" s="138"/>
      <c r="AR396" s="1473">
        <f t="shared" si="209"/>
        <v>0</v>
      </c>
      <c r="AS396" s="140" t="e">
        <f t="shared" si="210"/>
        <v>#DIV/0!</v>
      </c>
      <c r="AT396" s="141" t="e">
        <f t="shared" si="211"/>
        <v>#DIV/0!</v>
      </c>
      <c r="AU396" s="142" t="e">
        <f t="shared" si="212"/>
        <v>#DIV/0!</v>
      </c>
      <c r="AV396" s="143" t="e">
        <f t="shared" si="220"/>
        <v>#DIV/0!</v>
      </c>
      <c r="AW396" s="143" t="e">
        <f t="shared" si="221"/>
        <v>#DIV/0!</v>
      </c>
      <c r="AX396" s="144"/>
      <c r="AY396" s="143" t="e">
        <f t="shared" si="222"/>
        <v>#DIV/0!</v>
      </c>
      <c r="AZ396" s="122" t="s">
        <v>487</v>
      </c>
      <c r="BA396" s="204"/>
      <c r="BB396" s="147" t="s">
        <v>487</v>
      </c>
      <c r="BC396" s="153"/>
      <c r="BD396" s="153"/>
      <c r="BE396" s="143"/>
      <c r="BF396" s="143"/>
      <c r="BG396" s="233"/>
      <c r="BH396" s="233"/>
      <c r="BI396" s="234"/>
      <c r="BJ396" s="143"/>
      <c r="BK396" s="143">
        <f t="shared" ref="BK396" si="230">100-BJ396</f>
        <v>100</v>
      </c>
      <c r="BL396" s="150">
        <f t="shared" si="219"/>
        <v>0</v>
      </c>
      <c r="BM396" s="1474"/>
      <c r="BN396" s="1039" t="e">
        <f t="shared" si="213"/>
        <v>#DIV/0!</v>
      </c>
      <c r="BO396" s="122" t="s">
        <v>487</v>
      </c>
      <c r="BP396" s="143"/>
      <c r="BQ396" s="234"/>
      <c r="BR396" s="174"/>
      <c r="BS396" s="153">
        <f t="shared" si="207"/>
        <v>0</v>
      </c>
      <c r="BU396" s="174"/>
      <c r="BV396" s="153">
        <f t="shared" si="214"/>
        <v>100</v>
      </c>
      <c r="BW396" s="1039">
        <f t="shared" si="215"/>
        <v>0</v>
      </c>
      <c r="BX396" s="145"/>
      <c r="BY396" s="145">
        <f t="shared" si="216"/>
        <v>0</v>
      </c>
      <c r="BZ396" s="153"/>
      <c r="CA396" s="145">
        <f t="shared" si="217"/>
        <v>0</v>
      </c>
      <c r="CB396" s="153"/>
      <c r="CC396" s="145">
        <f t="shared" si="218"/>
        <v>0</v>
      </c>
      <c r="CD396" s="1486"/>
      <c r="CE396" s="151"/>
      <c r="CF396" s="235"/>
      <c r="CG396" s="151"/>
      <c r="CH396" s="235"/>
      <c r="CI396" s="151"/>
      <c r="CJ396" s="151"/>
      <c r="CK396" s="235"/>
      <c r="CL396" s="1030" t="e">
        <f t="shared" si="208"/>
        <v>#DIV/0!</v>
      </c>
      <c r="CM396" s="143"/>
      <c r="CN396" s="1030"/>
      <c r="CO396" s="1030"/>
      <c r="CP396" s="153"/>
      <c r="CQ396" s="143"/>
      <c r="CR396" s="143"/>
      <c r="CS396" s="135"/>
      <c r="CV396" s="1475"/>
      <c r="CW396" s="991"/>
      <c r="CZ396" s="145"/>
      <c r="DA396" s="209"/>
      <c r="DC396" s="238"/>
      <c r="DD396" s="1064"/>
      <c r="DE396" s="991"/>
      <c r="DF396" s="991"/>
      <c r="DG396" s="991"/>
      <c r="DH396" s="991"/>
      <c r="DI396" s="1469"/>
      <c r="DJ396" s="240"/>
      <c r="DK396" s="1476"/>
      <c r="DL396" s="1476"/>
      <c r="DM396" s="1476"/>
      <c r="DN396" s="1456"/>
      <c r="DO396" s="1476"/>
      <c r="DP396" s="1476"/>
      <c r="DQ396" s="1476"/>
      <c r="DR396" s="125"/>
      <c r="DS396" s="125"/>
      <c r="DT396" s="125"/>
      <c r="DU396" s="125"/>
      <c r="DV396" s="125"/>
      <c r="DW396" s="125"/>
      <c r="DX396" s="125"/>
      <c r="DY396" s="125"/>
      <c r="DZ396" s="125"/>
      <c r="EA396" s="414"/>
      <c r="EB396" s="125"/>
      <c r="EC396" s="1477"/>
      <c r="ED396" s="1477"/>
      <c r="EE396" s="1476">
        <f t="shared" si="223"/>
        <v>5</v>
      </c>
      <c r="EF396" s="1476"/>
      <c r="EG396" s="1476"/>
      <c r="EH396" s="1477"/>
      <c r="EI396" s="1477"/>
      <c r="EJ396" s="1477"/>
      <c r="EK396" s="1477"/>
      <c r="EL396" s="1477"/>
      <c r="EM396" s="1477"/>
      <c r="EN396" s="1477"/>
      <c r="EO396" s="1477"/>
      <c r="EP396" s="1477"/>
      <c r="EQ396" s="1478"/>
      <c r="ER396" s="1070"/>
      <c r="ES396" s="982">
        <v>75</v>
      </c>
      <c r="ET396" s="982"/>
      <c r="EU396" s="982">
        <v>4000</v>
      </c>
      <c r="EV396" s="982">
        <v>39780</v>
      </c>
      <c r="EW396" s="982"/>
      <c r="EX396" s="1479"/>
      <c r="EY396" s="957"/>
      <c r="EZ396" s="1009"/>
      <c r="FA396" s="1009"/>
      <c r="FB396" s="1009"/>
      <c r="FC396" s="1009"/>
      <c r="FD396" s="1068"/>
      <c r="FE396" s="1068"/>
      <c r="FF396" s="1068"/>
      <c r="FG396" s="635"/>
      <c r="FH396" s="1084"/>
      <c r="FI396" s="1080"/>
      <c r="FJ396" s="1085"/>
      <c r="FK396" s="1017"/>
      <c r="FL396" s="133"/>
      <c r="FM396" s="122"/>
      <c r="FN396" s="213" t="e">
        <f>#REF!/1000</f>
        <v>#REF!</v>
      </c>
      <c r="FP396" s="141"/>
      <c r="FQ396" s="247"/>
      <c r="FR396" s="133"/>
      <c r="FS396" s="133"/>
      <c r="FT396" s="1480"/>
      <c r="FU396" s="1480"/>
      <c r="FV396" s="1480"/>
      <c r="FW396" s="1469"/>
      <c r="FX396" s="1469"/>
      <c r="FY396" s="1469"/>
      <c r="FZ396" s="1480"/>
      <c r="GA396" s="1480"/>
      <c r="GB396" s="1480"/>
      <c r="GC396" s="1480"/>
      <c r="GD396" s="1469"/>
      <c r="GE396" s="1480"/>
      <c r="GF396" s="1480"/>
      <c r="GG396" s="1469"/>
      <c r="GH396" s="1480"/>
      <c r="GI396" s="1480"/>
      <c r="GJ396" s="991">
        <v>0</v>
      </c>
      <c r="GK396" s="1481">
        <v>44314</v>
      </c>
      <c r="GL396" s="1482" t="s">
        <v>1958</v>
      </c>
      <c r="GM396" s="1483"/>
      <c r="GN396" s="1147"/>
      <c r="GR396" s="991"/>
      <c r="GS396" s="991"/>
      <c r="GT396" s="991"/>
      <c r="GU396" s="1009"/>
      <c r="GV396" s="1469"/>
      <c r="GW396" s="1469"/>
      <c r="GX396" s="1469"/>
      <c r="GY396" s="1469"/>
      <c r="GZ396" s="1469"/>
      <c r="HA396" s="1469"/>
      <c r="HB396" s="1469"/>
      <c r="HC396" s="1469"/>
      <c r="HD396" s="1469"/>
      <c r="HE396" s="1469"/>
      <c r="HF396" s="1469"/>
      <c r="HG396" s="1469"/>
      <c r="HH396" s="1469"/>
      <c r="HI396" s="1484"/>
      <c r="HJ396" s="1484"/>
      <c r="HK396" s="1484"/>
      <c r="HL396" s="1484"/>
      <c r="HM396" s="993"/>
      <c r="HN396" s="993"/>
      <c r="HO396" s="993"/>
      <c r="HP396" s="993"/>
      <c r="HQ396" s="993"/>
      <c r="HR396" s="993"/>
      <c r="HS396" s="993"/>
      <c r="HT396" s="993"/>
      <c r="HU396" s="993"/>
      <c r="HV396" s="993"/>
      <c r="HW396" s="993"/>
      <c r="HX396" s="993"/>
      <c r="HY396" s="993"/>
      <c r="HZ396" s="993"/>
      <c r="IA396" s="993"/>
      <c r="IB396" s="993"/>
      <c r="IC396" s="993"/>
      <c r="ID396" s="993"/>
      <c r="IE396" s="993"/>
      <c r="IF396" s="993"/>
      <c r="IG396" s="993"/>
      <c r="IH396" s="993"/>
      <c r="II396" s="993"/>
      <c r="IJ396" s="993"/>
      <c r="IK396" s="993"/>
      <c r="IL396" s="993"/>
      <c r="IM396" s="993"/>
      <c r="IN396" s="993"/>
      <c r="IO396" s="993"/>
      <c r="IP396" s="993"/>
      <c r="IQ396" s="993"/>
      <c r="IR396" s="993"/>
      <c r="IS396" s="993"/>
      <c r="IT396" s="993"/>
      <c r="IU396" s="993"/>
      <c r="IV396" s="993"/>
      <c r="IW396" s="993"/>
      <c r="IX396" s="993"/>
      <c r="IY396" s="993"/>
      <c r="IZ396" s="993"/>
      <c r="JA396" s="993"/>
      <c r="JB396" s="993"/>
      <c r="JC396" s="993"/>
      <c r="JD396" s="993"/>
      <c r="JE396" s="993"/>
      <c r="JF396" s="993"/>
      <c r="JG396" s="993"/>
      <c r="JH396" s="1009"/>
      <c r="JI396" s="1009"/>
      <c r="JJ396" s="1009"/>
      <c r="JK396" s="1009"/>
      <c r="JL396" s="1009"/>
      <c r="JM396" s="1009"/>
      <c r="JN396" s="1009"/>
      <c r="JO396" s="1009"/>
      <c r="JP396" s="1009"/>
      <c r="JQ396" s="1009"/>
      <c r="JR396" s="1009"/>
      <c r="JS396" s="1009"/>
      <c r="JT396" s="1009"/>
      <c r="JU396" s="133"/>
      <c r="JV396" s="133"/>
      <c r="JW396" s="133"/>
      <c r="JX396" s="133"/>
      <c r="JY396" s="133"/>
      <c r="JZ396" s="133"/>
      <c r="KA396" s="133"/>
      <c r="LE396"/>
      <c r="LF396"/>
      <c r="LG396"/>
      <c r="LH396"/>
      <c r="LI396"/>
      <c r="LJ396"/>
      <c r="LK396"/>
      <c r="LL396"/>
      <c r="LM396"/>
      <c r="LN396"/>
      <c r="LO396"/>
      <c r="LP396"/>
      <c r="LQ396"/>
      <c r="LR396"/>
      <c r="LS396"/>
      <c r="LT396"/>
      <c r="LU396"/>
      <c r="LV396"/>
      <c r="LW396"/>
      <c r="LX396"/>
    </row>
  </sheetData>
  <autoFilter ref="A2:LX396">
    <filterColumn colId="1">
      <filters>
        <filter val="1"/>
      </filters>
    </filterColumn>
    <filterColumn colId="3">
      <filters>
        <filter val="Bílá"/>
        <filter val="Brožková"/>
        <filter val="Diatková"/>
        <filter val="Ellner"/>
        <filter val="Grunwaldová"/>
        <filter val="Hynek"/>
        <filter val="Jančíková"/>
        <filter val="Joukl"/>
        <filter val="Knobová"/>
        <filter val="Kolář"/>
        <filter val="Kosková"/>
        <filter val="Kovařík"/>
        <filter val="Král"/>
        <filter val="Kropková"/>
        <filter val="Krutilová"/>
        <filter val="Kulísek"/>
        <filter val="Ludvík"/>
        <filter val="Mašek"/>
        <filter val="Niklasch"/>
        <filter val="Pekařová"/>
        <filter val="Piková"/>
        <filter val="Polách"/>
        <filter val="Sembdnerová"/>
        <filter val="Simajchlová"/>
        <filter val="Stratil"/>
        <filter val="Špirochová"/>
        <filter val="Špíšek"/>
        <filter val="Vašátová"/>
        <filter val="Vejbor"/>
        <filter val="Veselý"/>
        <filter val="Vočka"/>
        <filter val="Volek"/>
        <filter val="Vrtalová"/>
        <filter val="Vymazalová"/>
        <filter val="Wiedermann"/>
        <filter val="Zahrádka"/>
        <filter val="Zapletal"/>
        <filter val="Zdražil"/>
        <filter val="Žitňanská"/>
        <filter val="Žůrková"/>
      </filters>
    </filterColumn>
    <filterColumn colId="193">
      <filters>
        <filter val="OA-TEP"/>
        <filter val="TEP"/>
        <filter val="TEP-TEP"/>
      </filters>
    </filterColumn>
    <filterColumn colId="266">
      <customFilters>
        <customFilter operator="notEqual" val=" "/>
      </customFilters>
    </filterColumn>
    <sortState ref="A3:LX315">
      <sortCondition ref="GL2:GL394"/>
    </sortState>
  </autoFilter>
  <conditionalFormatting sqref="AX3:AX394 AX397:AX1048576">
    <cfRule type="cellIs" dxfId="14" priority="663" operator="greaterThanOrEqual">
      <formula>7</formula>
    </cfRule>
  </conditionalFormatting>
  <conditionalFormatting sqref="CL1:CL394 CL397:CL1048576">
    <cfRule type="cellIs" dxfId="13" priority="661" operator="lessThanOrEqual">
      <formula>0.3</formula>
    </cfRule>
    <cfRule type="cellIs" dxfId="12" priority="662" operator="greaterThanOrEqual">
      <formula>3</formula>
    </cfRule>
  </conditionalFormatting>
  <conditionalFormatting sqref="BL1:BL394 BL397:BL1048576">
    <cfRule type="cellIs" dxfId="11" priority="652" stopIfTrue="1" operator="lessThanOrEqual">
      <formula>0.549</formula>
    </cfRule>
    <cfRule type="cellIs" dxfId="10" priority="653" operator="greaterThanOrEqual">
      <formula>2.5</formula>
    </cfRule>
  </conditionalFormatting>
  <conditionalFormatting sqref="CM1:CM394 CM397:CM1048576">
    <cfRule type="colorScale" priority="6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1:CN394 CN397:CN1048576">
    <cfRule type="colorScale" priority="6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1:CO394 CP2:CV2 CO397:CO1048576">
    <cfRule type="colorScale" priority="6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316:CM394 CM397:CM1048576">
    <cfRule type="colorScale" priority="6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316:CN394 CN397:CN1048576">
    <cfRule type="colorScale" priority="6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316:CO394 CO397:CO1048576">
    <cfRule type="colorScale" priority="6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1:BR394 BR397:BR1048576">
    <cfRule type="colorScale" priority="5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1:BH394 BH397:BH1048576">
    <cfRule type="colorScale" priority="5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1:BU394 BU397:BU1048576">
    <cfRule type="colorScale" priority="5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S1:GS394 GS397:GS1048576">
    <cfRule type="colorScale" priority="5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1:BD394 BD397:BD1048576">
    <cfRule type="colorScale" priority="5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E1:BE394 BE397:BE1048576">
    <cfRule type="colorScale" priority="5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F1:BF394 BF397:BF1048576">
    <cfRule type="colorScale" priority="5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V3:CV394 CV1 CV397:CV1048576">
    <cfRule type="colorScale" priority="5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Q1:CQ394 CQ397:CQ1048576">
    <cfRule type="colorScale" priority="5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P1:CP394 CP397:CP1048576">
    <cfRule type="colorScale" priority="5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R1:CR394 CR397:CR1048576">
    <cfRule type="colorScale" priority="5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S1:CS394 CT2:CV2 CS397:CS1048576">
    <cfRule type="colorScale" priority="5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V1:GV394 GV397:GV1048576">
    <cfRule type="colorScale" priority="5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W1:GW394 GW397:GW1048576">
    <cfRule type="colorScale" priority="5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X1:GX394 GX397:GX1048576">
    <cfRule type="colorScale" priority="5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Z1:GZ394 GZ397:GZ1048576">
    <cfRule type="colorScale" priority="5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A1:HA394 HA397:HA1048576">
    <cfRule type="colorScale" priority="5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B1:HB394 HB397:HB1048576">
    <cfRule type="colorScale" priority="5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C1:HC394 HC397:HC1048576">
    <cfRule type="colorScale" priority="5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D1:HD394 HD397:HD1048576">
    <cfRule type="colorScale" priority="5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E1:HE394 HE397:HE1048576">
    <cfRule type="colorScale" priority="5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F1:HF394 HF397:HF1048576">
    <cfRule type="colorScale" priority="5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G1:HG394 HG397:HG1048576">
    <cfRule type="colorScale" priority="5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J110:HO110 HJ1:HO68 HQ110:JC110 HQ1:JC68 HQ118:JC394 HJ118:HO394 HH1:HH394 JG1:JH304 JG397:JH1048576 HH397:HH1048576 HJ397:HO1048576 HQ397:JC1048576 JG306:JH395">
    <cfRule type="colorScale" priority="5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T1:GT394 GT397:GT1048576">
    <cfRule type="colorScale" priority="6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T3:CT394 CT1 CT397:CT1048576">
    <cfRule type="colorScale" priority="5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U3:CU394 CU1 CU397:CU1048576">
    <cfRule type="colorScale" priority="5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W1:CW394 CW397:CW1048576">
    <cfRule type="colorScale" priority="5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X1:CX394 CX397:CX1048576">
    <cfRule type="colorScale" priority="5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Y1:CY394 CY397:CY1048576">
    <cfRule type="colorScale" priority="5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1:CO394 CO397:CO1048576">
    <cfRule type="colorScale" priority="3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:BG394 BG397:BG1048576">
    <cfRule type="colorScale" priority="3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1">
    <cfRule type="colorScale" priority="3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J111:HO394 HJ1:HO109 HQ111:JC394 HQ1:JC109 JG1:JH1 HQ397:JC1048576 HJ397:HO1048576">
    <cfRule type="colorScale" priority="3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B111:JC394 JB1:JC109 HJ110:HO110 HQ110:JC110 JG1:JH304 JG397:JH1048576 JB397:JC1048576 JG306:JH395">
    <cfRule type="colorScale" priority="3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B1:JC394 JG1:JH304 JG397:JH1048576 JB397:JC1048576 JG306:JH395">
    <cfRule type="colorScale" priority="3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J1:HJ394 HJ397:HJ1048576">
    <cfRule type="colorScale" priority="3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K1:HK394 HK397:HK1048576">
    <cfRule type="colorScale" priority="3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L1:HL394 HL397:HL1048576">
    <cfRule type="colorScale" priority="3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M1:HM394 HM397:HM1048576">
    <cfRule type="colorScale" priority="3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N1:HN394 HN397:HN1048576">
    <cfRule type="colorScale" priority="3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O1:HO394 HO397:HO1048576">
    <cfRule type="colorScale" priority="3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Q1:HQ394 HQ397:HQ1048576">
    <cfRule type="colorScale" priority="3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R1:HR394 HR397:HR1048576">
    <cfRule type="colorScale" priority="3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S1:HS394 HS397:HS1048576">
    <cfRule type="colorScale" priority="3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T1:HT394 HT397:HT1048576">
    <cfRule type="colorScale" priority="3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U1:HU394 HU397:HU1048576">
    <cfRule type="colorScale" priority="3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V1:HV394 HV397:HV1048576">
    <cfRule type="colorScale" priority="2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W1:HW394 HW397:HW1048576">
    <cfRule type="colorScale" priority="3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X1:HX394 HX397:HX1048576">
    <cfRule type="colorScale" priority="3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Y1:HY394 HY397:HY1048576">
    <cfRule type="colorScale" priority="3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Z1:HZ394 HZ397:HZ1048576">
    <cfRule type="colorScale" priority="3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A1:IA394 IA397:IA1048576">
    <cfRule type="colorScale" priority="2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B1:IR394 IB397:IR1048576">
    <cfRule type="colorScale" priority="3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S1:IS394 IS397:IS1048576">
    <cfRule type="colorScale" priority="3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T1:IT394 IT397:IT1048576">
    <cfRule type="colorScale" priority="3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U1:IU394 IU397:IU1048576">
    <cfRule type="colorScale" priority="3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V1:IV394 IV397:IV1048576">
    <cfRule type="colorScale" priority="3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W1:IW394 IW397:IW1048576">
    <cfRule type="colorScale" priority="3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X1:IX394 IX397:IX1048576">
    <cfRule type="colorScale" priority="3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Y1:IY394 IY397:IY1048576">
    <cfRule type="colorScale" priority="3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Z1:IZ394 IZ397:IZ1048576">
    <cfRule type="colorScale" priority="3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A1:JA394 JA397:JA1048576">
    <cfRule type="colorScale" priority="3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B1:JB394 JB397:JB1048576">
    <cfRule type="colorScale" priority="3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C1:JC394 JC397:JC1048576">
    <cfRule type="colorScale" priority="3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G1:JG304 JG397:JG1048576 JG306:JG395">
    <cfRule type="colorScale" priority="3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H1:JH304 JH397:JH1048576 JH306:JH395">
    <cfRule type="colorScale" priority="3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J111:HO394 HJ1:HO109 HQ111:JA394 HQ1:JA109 HQ397:JA1048576 HJ397:HO1048576">
    <cfRule type="colorScale" priority="6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J1:HO394 HQ1:JA394 HQ397:JA1048576 HJ397:HO1048576">
    <cfRule type="colorScale" priority="6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I1:II394 II397:II1048576">
    <cfRule type="colorScale" priority="2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R1:IR394 IR397:IR1048576">
    <cfRule type="colorScale" priority="3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Q1:IQ394 IQ397:IQ1048576">
    <cfRule type="colorScale" priority="3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P1:IP394 IP397:IP1048576">
    <cfRule type="colorScale" priority="3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O1:IO394 IO397:IO1048576">
    <cfRule type="colorScale" priority="2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N1:IN394 IN397:IN1048576">
    <cfRule type="colorScale" priority="2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M1:IM394 IM397:IM1048576">
    <cfRule type="colorScale" priority="2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L1:IL394 IL397:IL1048576">
    <cfRule type="colorScale" priority="2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K1:IK394 IK397:IK1048576">
    <cfRule type="colorScale" priority="2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J1:IJ394 IJ397:IJ1048576">
    <cfRule type="colorScale" priority="2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G1:IG394 IG397:IG1048576">
    <cfRule type="colorScale" priority="2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F1:IF394 IF397:IF1048576">
    <cfRule type="colorScale" priority="2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H1:IH394 IH397:IH1048576">
    <cfRule type="colorScale" priority="2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E1:IE394 IE397:IE1048576">
    <cfRule type="colorScale" priority="2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1:ID394 ID397:ID1048576">
    <cfRule type="colorScale" priority="2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C1:IC394 IC397:IC1048576">
    <cfRule type="colorScale" priority="2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B1:IB394 IB397:IB1048576">
    <cfRule type="colorScale" priority="2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H1:HH394 HH397:HH1048576">
    <cfRule type="colorScale" priority="2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G313:JH314">
    <cfRule type="colorScale" priority="2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G313:JH314">
    <cfRule type="colorScale" priority="2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G313:JG314">
    <cfRule type="colorScale" priority="2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H313:JH314">
    <cfRule type="colorScale" priority="2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G315:JH315 JG395:JH395">
    <cfRule type="colorScale" priority="2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G315:JH315 JG395:JH395">
    <cfRule type="colorScale" priority="2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G395 JG315">
    <cfRule type="colorScale" priority="2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H395 JH315">
    <cfRule type="colorScale" priority="2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G303:JH303">
    <cfRule type="colorScale" priority="2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G303:JH303">
    <cfRule type="colorScale" priority="2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G303">
    <cfRule type="colorScale" priority="2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H303">
    <cfRule type="colorScale" priority="2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G296:JH296">
    <cfRule type="colorScale" priority="2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G296:JH296">
    <cfRule type="colorScale" priority="2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G296">
    <cfRule type="colorScale" priority="2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H296">
    <cfRule type="colorScale" priority="2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G297:JH297">
    <cfRule type="colorScale" priority="2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G297:JH297">
    <cfRule type="colorScale" priority="2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G297">
    <cfRule type="colorScale" priority="2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H297">
    <cfRule type="colorScale" priority="2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G298:JH298">
    <cfRule type="colorScale" priority="2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G298:JH298">
    <cfRule type="colorScale" priority="2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G298">
    <cfRule type="colorScale" priority="2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H298">
    <cfRule type="colorScale" priority="2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G292:JH292">
    <cfRule type="colorScale" priority="2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G292:JH292">
    <cfRule type="colorScale" priority="2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G292">
    <cfRule type="colorScale" priority="2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H292">
    <cfRule type="colorScale" priority="2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G291:JH291">
    <cfRule type="colorScale" priority="2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G291:JH291">
    <cfRule type="colorScale" priority="2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G291">
    <cfRule type="colorScale" priority="2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H291">
    <cfRule type="colorScale" priority="2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G290:JH290">
    <cfRule type="colorScale" priority="2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G290:JH290">
    <cfRule type="colorScale" priority="2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G290">
    <cfRule type="colorScale" priority="2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H290">
    <cfRule type="colorScale" priority="2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G286:JH286">
    <cfRule type="colorScale" priority="2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G286:JH286">
    <cfRule type="colorScale" priority="2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G286">
    <cfRule type="colorScale" priority="2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H286">
    <cfRule type="colorScale" priority="2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G285:JH285">
    <cfRule type="colorScale" priority="2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G285:JH285">
    <cfRule type="colorScale" priority="2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G285">
    <cfRule type="colorScale" priority="2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H285">
    <cfRule type="colorScale" priority="2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G274:JH274">
    <cfRule type="colorScale" priority="2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G274:JH274">
    <cfRule type="colorScale" priority="2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G274">
    <cfRule type="colorScale" priority="2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H274">
    <cfRule type="colorScale" priority="2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G271:JH271">
    <cfRule type="colorScale" priority="2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G271:JH271">
    <cfRule type="colorScale" priority="2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G271">
    <cfRule type="colorScale" priority="2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H271">
    <cfRule type="colorScale" priority="2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G256:JH258">
    <cfRule type="colorScale" priority="2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G256:JH258">
    <cfRule type="colorScale" priority="2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G256:JG258">
    <cfRule type="colorScale" priority="2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H256:JH258">
    <cfRule type="colorScale" priority="2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G237:JH237">
    <cfRule type="colorScale" priority="2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G237:JH237">
    <cfRule type="colorScale" priority="2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G237">
    <cfRule type="colorScale" priority="2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H237">
    <cfRule type="colorScale" priority="2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G222:JH222">
    <cfRule type="colorScale" priority="2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G222:JH222">
    <cfRule type="colorScale" priority="2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G222">
    <cfRule type="colorScale" priority="2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H222">
    <cfRule type="colorScale" priority="2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G216:JH216">
    <cfRule type="colorScale" priority="2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G216:JH216">
    <cfRule type="colorScale" priority="2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G216">
    <cfRule type="colorScale" priority="1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H216">
    <cfRule type="colorScale" priority="1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G150:JH150">
    <cfRule type="colorScale" priority="1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G150:JH150">
    <cfRule type="colorScale" priority="1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G150">
    <cfRule type="colorScale" priority="1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H150">
    <cfRule type="colorScale" priority="1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G62:JH62">
    <cfRule type="colorScale" priority="1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G62">
    <cfRule type="colorScale" priority="1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H62">
    <cfRule type="colorScale" priority="1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L395">
    <cfRule type="cellIs" dxfId="9" priority="179" operator="lessThanOrEqual">
      <formula>0.3</formula>
    </cfRule>
    <cfRule type="cellIs" dxfId="8" priority="180" operator="greaterThanOrEqual">
      <formula>3</formula>
    </cfRule>
  </conditionalFormatting>
  <conditionalFormatting sqref="BL395">
    <cfRule type="cellIs" dxfId="7" priority="177" stopIfTrue="1" operator="lessThanOrEqual">
      <formula>0.549</formula>
    </cfRule>
    <cfRule type="cellIs" dxfId="6" priority="178" operator="greaterThanOrEqual">
      <formula>2.5</formula>
    </cfRule>
  </conditionalFormatting>
  <conditionalFormatting sqref="AX395">
    <cfRule type="cellIs" dxfId="5" priority="176" operator="greaterThanOrEqual">
      <formula>7</formula>
    </cfRule>
  </conditionalFormatting>
  <conditionalFormatting sqref="CM395">
    <cfRule type="colorScale" priority="1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395">
    <cfRule type="colorScale" priority="1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395">
    <cfRule type="colorScale" priority="1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395">
    <cfRule type="colorScale" priority="1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395">
    <cfRule type="colorScale" priority="1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395">
    <cfRule type="colorScale" priority="1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395">
    <cfRule type="colorScale" priority="1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395">
    <cfRule type="colorScale" priority="1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395">
    <cfRule type="colorScale" priority="1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395">
    <cfRule type="colorScale" priority="1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395">
    <cfRule type="colorScale" priority="1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S395">
    <cfRule type="colorScale" priority="1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395">
    <cfRule type="colorScale" priority="1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E395">
    <cfRule type="colorScale" priority="1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F395">
    <cfRule type="colorScale" priority="1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V395">
    <cfRule type="colorScale" priority="1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Q395">
    <cfRule type="colorScale" priority="1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P395">
    <cfRule type="colorScale" priority="1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R395">
    <cfRule type="colorScale" priority="1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S395">
    <cfRule type="colorScale" priority="1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V395">
    <cfRule type="colorScale" priority="1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W395">
    <cfRule type="colorScale" priority="1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X395">
    <cfRule type="colorScale" priority="1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Z395">
    <cfRule type="colorScale" priority="1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A395">
    <cfRule type="colorScale" priority="1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B395">
    <cfRule type="colorScale" priority="1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C395">
    <cfRule type="colorScale" priority="1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D395">
    <cfRule type="colorScale" priority="1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E395">
    <cfRule type="colorScale" priority="1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F395">
    <cfRule type="colorScale" priority="1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G395">
    <cfRule type="colorScale" priority="1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T395">
    <cfRule type="colorScale" priority="1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T395">
    <cfRule type="colorScale" priority="1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U395">
    <cfRule type="colorScale" priority="1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W395">
    <cfRule type="colorScale" priority="1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X395">
    <cfRule type="colorScale" priority="1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Y395">
    <cfRule type="colorScale" priority="1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395">
    <cfRule type="colorScale" priority="1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395">
    <cfRule type="colorScale" priority="1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395">
    <cfRule type="colorScale" priority="1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395">
    <cfRule type="colorScale" priority="1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395">
    <cfRule type="colorScale" priority="1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J395:HK395">
    <cfRule type="colorScale" priority="1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J395:HK395">
    <cfRule type="colorScale" priority="1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J395">
    <cfRule type="colorScale" priority="1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K395">
    <cfRule type="colorScale" priority="1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J395:HL395 HH395">
    <cfRule type="colorScale" priority="1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H395">
    <cfRule type="colorScale" priority="1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395">
    <cfRule type="colorScale" priority="1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395">
    <cfRule type="colorScale" priority="1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395">
    <cfRule type="colorScale" priority="1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395">
    <cfRule type="colorScale" priority="1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395">
    <cfRule type="colorScale" priority="1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395">
    <cfRule type="colorScale" priority="1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395">
    <cfRule type="colorScale" priority="1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395">
    <cfRule type="colorScale" priority="1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395">
    <cfRule type="colorScale" priority="1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395">
    <cfRule type="colorScale" priority="1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395">
    <cfRule type="colorScale" priority="1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395">
    <cfRule type="colorScale" priority="1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395">
    <cfRule type="colorScale" priority="1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395">
    <cfRule type="colorScale" priority="1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395">
    <cfRule type="colorScale" priority="1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395">
    <cfRule type="colorScale" priority="1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395">
    <cfRule type="colorScale" priority="1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395">
    <cfRule type="colorScale" priority="1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395">
    <cfRule type="colorScale" priority="1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395">
    <cfRule type="colorScale" priority="1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395">
    <cfRule type="colorScale" priority="1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395">
    <cfRule type="colorScale" priority="1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395">
    <cfRule type="colorScale" priority="1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395">
    <cfRule type="colorScale" priority="1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395">
    <cfRule type="colorScale" priority="1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395">
    <cfRule type="colorScale" priority="1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395">
    <cfRule type="colorScale" priority="1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395">
    <cfRule type="colorScale" priority="1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395">
    <cfRule type="colorScale" priority="1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395">
    <cfRule type="colorScale" priority="1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395">
    <cfRule type="colorScale" priority="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395">
    <cfRule type="colorScale" priority="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395">
    <cfRule type="colorScale" priority="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395">
    <cfRule type="colorScale" priority="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395">
    <cfRule type="colorScale" priority="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395">
    <cfRule type="colorScale" priority="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395">
    <cfRule type="colorScale" priority="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395">
    <cfRule type="colorScale" priority="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L396">
    <cfRule type="cellIs" dxfId="4" priority="88" operator="lessThanOrEqual">
      <formula>0.3</formula>
    </cfRule>
    <cfRule type="cellIs" dxfId="3" priority="89" operator="greaterThanOrEqual">
      <formula>3</formula>
    </cfRule>
  </conditionalFormatting>
  <conditionalFormatting sqref="BL396">
    <cfRule type="cellIs" dxfId="2" priority="86" stopIfTrue="1" operator="lessThanOrEqual">
      <formula>0.549</formula>
    </cfRule>
    <cfRule type="cellIs" dxfId="1" priority="87" operator="greaterThanOrEqual">
      <formula>2.5</formula>
    </cfRule>
  </conditionalFormatting>
  <conditionalFormatting sqref="AX396">
    <cfRule type="cellIs" dxfId="0" priority="85" operator="greaterThanOrEqual">
      <formula>7</formula>
    </cfRule>
  </conditionalFormatting>
  <conditionalFormatting sqref="CM396">
    <cfRule type="colorScale" priority="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396">
    <cfRule type="colorScale" priority="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396">
    <cfRule type="colorScale" priority="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396">
    <cfRule type="colorScale" priority="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396">
    <cfRule type="colorScale" priority="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396">
    <cfRule type="colorScale" priority="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396">
    <cfRule type="colorScale" priority="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396">
    <cfRule type="colorScale" priority="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396">
    <cfRule type="colorScale" priority="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396">
    <cfRule type="colorScale" priority="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396">
    <cfRule type="colorScale" priority="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S396">
    <cfRule type="colorScale" priority="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396">
    <cfRule type="colorScale" priority="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E396">
    <cfRule type="colorScale" priority="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F396">
    <cfRule type="colorScale" priority="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V396">
    <cfRule type="colorScale" priority="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Q396">
    <cfRule type="colorScale" priority="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P396">
    <cfRule type="colorScale" priority="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R396">
    <cfRule type="colorScale" priority="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S396">
    <cfRule type="colorScale" priority="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V396">
    <cfRule type="colorScale" priority="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W396">
    <cfRule type="colorScale" priority="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X396">
    <cfRule type="colorScale" priority="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Z396">
    <cfRule type="colorScale" priority="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A396">
    <cfRule type="colorScale" priority="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B396">
    <cfRule type="colorScale" priority="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C396">
    <cfRule type="colorScale" priority="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D396">
    <cfRule type="colorScale" priority="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E396">
    <cfRule type="colorScale" priority="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F396">
    <cfRule type="colorScale" priority="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G396">
    <cfRule type="colorScale" priority="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T396">
    <cfRule type="colorScale" priority="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T396">
    <cfRule type="colorScale" priority="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U396">
    <cfRule type="colorScale" priority="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W396">
    <cfRule type="colorScale" priority="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X396">
    <cfRule type="colorScale" priority="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Y396">
    <cfRule type="colorScale" priority="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396">
    <cfRule type="colorScale" priority="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396">
    <cfRule type="colorScale" priority="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396">
    <cfRule type="colorScale" priority="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396">
    <cfRule type="colorScale" priority="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396">
    <cfRule type="colorScale" priority="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J396:HK396">
    <cfRule type="colorScale" priority="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J396:HK396">
    <cfRule type="colorScale" priority="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J396">
    <cfRule type="colorScale" priority="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K396">
    <cfRule type="colorScale" priority="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J396:HL396 HH396">
    <cfRule type="colorScale" priority="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H396">
    <cfRule type="colorScale" priority="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396">
    <cfRule type="colorScale" priority="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396">
    <cfRule type="colorScale" priority="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396">
    <cfRule type="colorScale" priority="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396">
    <cfRule type="colorScale" priority="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396">
    <cfRule type="colorScale" priority="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396">
    <cfRule type="colorScale" priority="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396">
    <cfRule type="colorScale" priority="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396">
    <cfRule type="colorScale" priority="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396"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396"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396">
    <cfRule type="colorScale" priority="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396">
    <cfRule type="colorScale" priority="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396"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396">
    <cfRule type="colorScale" priority="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396"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396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396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396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396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396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396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396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396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396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396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396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396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396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396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396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396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396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396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396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396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396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39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39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" right="0" top="0.74803149606299213" bottom="0.74803149606299213" header="0.31496062992125984" footer="0.31496062992125984"/>
  <pageSetup paperSize="9" scale="11" fitToHeight="0" orientation="portrait" horizontalDpi="4294967294" vertic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ORTHO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</dc:creator>
  <cp:lastModifiedBy>Mikulková Zuzana, Mgr., Ph.D.</cp:lastModifiedBy>
  <dcterms:created xsi:type="dcterms:W3CDTF">2021-04-08T13:37:12Z</dcterms:created>
  <dcterms:modified xsi:type="dcterms:W3CDTF">2021-04-29T12:25:05Z</dcterms:modified>
</cp:coreProperties>
</file>